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lcuri\Desktop\EEFF PUBLICACION\"/>
    </mc:Choice>
  </mc:AlternateContent>
  <xr:revisionPtr revIDLastSave="0" documentId="8_{AA19EC15-E9D6-487F-9D00-9E4A837AD28D}" xr6:coauthVersionLast="47" xr6:coauthVersionMax="47" xr10:uidLastSave="{00000000-0000-0000-0000-000000000000}"/>
  <bookViews>
    <workbookView xWindow="-110" yWindow="-110" windowWidth="19420" windowHeight="11500" xr2:uid="{00000000-000D-0000-FFFF-FFFF00000000}"/>
  </bookViews>
  <sheets>
    <sheet name="Anuales" sheetId="19" r:id="rId1"/>
    <sheet name="SEP21" sheetId="20" state="hidden" r:id="rId2"/>
    <sheet name="Forma A" sheetId="21" state="hidden" r:id="rId3"/>
    <sheet name="Forma B" sheetId="22" state="hidden" r:id="rId4"/>
    <sheet name="2D" sheetId="23" state="hidden" r:id="rId5"/>
    <sheet name="Junio" sheetId="7" state="hidden" r:id="rId6"/>
  </sheets>
  <externalReferences>
    <externalReference r:id="rId7"/>
  </externalReferences>
  <definedNames>
    <definedName name="_Key1" hidden="1">#REF!</definedName>
    <definedName name="_Order1" hidden="1">255</definedName>
    <definedName name="_Order2" hidden="1">255</definedName>
    <definedName name="_Sort" hidden="1">#REF!</definedName>
    <definedName name="_xlnm.Print_Area" localSheetId="0">Anuales!$B$6:$J$89</definedName>
    <definedName name="_xlnm.Print_Area" localSheetId="3">'Forma B'!$B$2:$F$87</definedName>
    <definedName name="_xlnm.Print_Area" localSheetId="5">Junio!$B$6:$M$56</definedName>
    <definedName name="_xlnm.Print_Area" localSheetId="1">'SEP21'!$B$3:$I$87</definedName>
    <definedName name="AS2DocOpenMode" hidden="1">"AS2DocumentEdit"</definedName>
    <definedName name="AS2HasNoAutoHeaderFooter" hidden="1">" "</definedName>
    <definedName name="AS2NamedRange" hidden="1">25</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instrumentos_financieros">'[1]Notas Varias'!#REF!</definedName>
    <definedName name="N.11.1">'[1]Notas Varias'!#REF!</definedName>
    <definedName name="N.11.2">'[1]Notas Varias'!#REF!</definedName>
    <definedName name="N.18">'[1]Notas Varias'!#REF!</definedName>
    <definedName name="N.19">'[1]Notas Varias'!#REF!</definedName>
    <definedName name="N.19.1">'[1]Notas 8 y 9'!#REF!</definedName>
    <definedName name="N.21">'[1]Notas Varias'!#REF!</definedName>
    <definedName name="N.21.1">'[1]Notas Varias'!#REF!</definedName>
    <definedName name="N.22">'[1]Notas Varias'!#REF!</definedName>
    <definedName name="N.22.1">'[1]Notas Varias'!#REF!</definedName>
    <definedName name="N.22.5">'[1]Notas 8 y 9'!#REF!</definedName>
    <definedName name="nota_11b">'[1]Notas Varias'!#REF!</definedName>
    <definedName name="nota13">'[1]Notas Varias'!#REF!</definedName>
    <definedName name="nota15c">'[1]Notas Varias'!#REF!</definedName>
    <definedName name="nota16">'[1]Notas Varias'!#REF!</definedName>
    <definedName name="nota16a">'[1]Notas Varias'!#REF!</definedName>
    <definedName name="nota17">'[1]Notas Varias'!#REF!</definedName>
    <definedName name="nota17c">'[1]Notas 8 y 9'!#REF!</definedName>
    <definedName name="Nota5a">'[1]Notas Varias'!#REF!</definedName>
    <definedName name="nota5b">'[1]Notas (5b)'!#REF!</definedName>
    <definedName name="nota5c">'[1]Notas Varias'!#REF!</definedName>
    <definedName name="nota5e">'[1]Notas Varias'!#REF!</definedName>
    <definedName name="nota7">'[1]Notas Varias'!#REF!</definedName>
    <definedName name="nota9a">'[1]Notas Varias'!#REF!</definedName>
    <definedName name="TextRefCopyRangeCount" hidden="1">4</definedName>
    <definedName name="u" localSheetId="3" hidden="1">{#N/A,#N/A,FALSE,"Aging Summary";#N/A,#N/A,FALSE,"Ratio Analysis";#N/A,#N/A,FALSE,"Test 120 Day Accts";#N/A,#N/A,FALSE,"Tickmarks"}</definedName>
    <definedName name="u"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REF_COLUMN_1" hidden="1">#REF!</definedName>
    <definedName name="XREF_COLUMN_2"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8"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RangeCount"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9" l="1"/>
  <c r="I36" i="19" s="1"/>
  <c r="I45" i="19" s="1"/>
  <c r="I38" i="19"/>
  <c r="E45" i="19"/>
  <c r="H29" i="19"/>
  <c r="H67" i="19"/>
  <c r="H69" i="19" s="1"/>
  <c r="I67" i="19"/>
  <c r="I69" i="19" s="1"/>
  <c r="H20" i="19" l="1"/>
  <c r="H38" i="19"/>
  <c r="D39" i="19"/>
  <c r="D35" i="19"/>
  <c r="D30" i="19"/>
  <c r="D21" i="19"/>
  <c r="D11" i="19"/>
  <c r="D82" i="19"/>
  <c r="D76" i="19"/>
  <c r="D72" i="19"/>
  <c r="D69" i="19"/>
  <c r="D67" i="19"/>
  <c r="D62" i="19"/>
  <c r="D56" i="19"/>
  <c r="D52" i="19"/>
  <c r="D55" i="19" l="1"/>
  <c r="D64" i="19" s="1"/>
  <c r="D66" i="19" s="1"/>
  <c r="D71" i="19" s="1"/>
  <c r="D75" i="19" s="1"/>
  <c r="D81" i="19" s="1"/>
  <c r="D84" i="19" s="1"/>
  <c r="D86" i="19" s="1"/>
  <c r="D88" i="19" s="1"/>
  <c r="H36" i="19"/>
  <c r="H45" i="19" s="1"/>
  <c r="D45" i="19"/>
  <c r="H79" i="20"/>
  <c r="H77" i="20"/>
  <c r="H76" i="20"/>
  <c r="H75" i="20"/>
  <c r="G66" i="20"/>
  <c r="H70" i="20"/>
  <c r="G70" i="20"/>
  <c r="H66" i="20"/>
  <c r="H64" i="20"/>
  <c r="G64" i="20"/>
  <c r="D75" i="20"/>
  <c r="D63" i="20"/>
  <c r="H33" i="20"/>
  <c r="D39" i="20"/>
  <c r="D25" i="20"/>
  <c r="D22" i="20"/>
  <c r="F86" i="22"/>
  <c r="D85" i="20" s="1"/>
  <c r="F83" i="22"/>
  <c r="D83" i="20" s="1"/>
  <c r="E82" i="22"/>
  <c r="D82" i="22"/>
  <c r="F79" i="22"/>
  <c r="F78" i="22"/>
  <c r="F77" i="22"/>
  <c r="F76" i="22"/>
  <c r="F75" i="22"/>
  <c r="F74" i="22"/>
  <c r="F73" i="22"/>
  <c r="F72" i="22"/>
  <c r="F71" i="22"/>
  <c r="E70" i="22"/>
  <c r="D70" i="22"/>
  <c r="F67" i="22"/>
  <c r="D78" i="20" s="1"/>
  <c r="F66" i="22"/>
  <c r="D77" i="20" s="1"/>
  <c r="F65" i="22"/>
  <c r="D76" i="20" s="1"/>
  <c r="F64" i="22"/>
  <c r="E63" i="22"/>
  <c r="D63" i="22"/>
  <c r="F60" i="22"/>
  <c r="F59" i="22"/>
  <c r="D72" i="20" s="1"/>
  <c r="F58" i="22"/>
  <c r="D71" i="20" s="1"/>
  <c r="F57" i="22"/>
  <c r="F56" i="22"/>
  <c r="F55" i="22"/>
  <c r="F54" i="22"/>
  <c r="F53" i="22"/>
  <c r="F52" i="22"/>
  <c r="F51" i="22" s="1"/>
  <c r="F50" i="22" s="1"/>
  <c r="E51" i="22"/>
  <c r="D51" i="22"/>
  <c r="D50" i="22" s="1"/>
  <c r="E50" i="22"/>
  <c r="F47" i="22"/>
  <c r="D68" i="20" s="1"/>
  <c r="F46" i="22"/>
  <c r="F45" i="22"/>
  <c r="F44" i="22"/>
  <c r="E43" i="22"/>
  <c r="D43" i="22"/>
  <c r="F42" i="22"/>
  <c r="F41" i="22"/>
  <c r="F40" i="22"/>
  <c r="E39" i="22"/>
  <c r="D39" i="22"/>
  <c r="F36" i="22"/>
  <c r="F31" i="22"/>
  <c r="F30" i="22" s="1"/>
  <c r="E30" i="22"/>
  <c r="D30" i="22"/>
  <c r="F29" i="22"/>
  <c r="D59" i="20" s="1"/>
  <c r="F28" i="22"/>
  <c r="D58" i="20" s="1"/>
  <c r="F27" i="22"/>
  <c r="F26" i="22"/>
  <c r="D57" i="20" s="1"/>
  <c r="F25" i="22"/>
  <c r="D56" i="20" s="1"/>
  <c r="F24" i="22"/>
  <c r="E23" i="22"/>
  <c r="D23" i="22"/>
  <c r="D19" i="22"/>
  <c r="F18" i="22"/>
  <c r="F17" i="22"/>
  <c r="F16" i="22"/>
  <c r="F15" i="22"/>
  <c r="D53" i="20" s="1"/>
  <c r="F14" i="22"/>
  <c r="F13" i="22"/>
  <c r="F12" i="22"/>
  <c r="F11" i="22"/>
  <c r="F10" i="22"/>
  <c r="F9" i="22" s="1"/>
  <c r="E9" i="22"/>
  <c r="D9" i="22"/>
  <c r="E51" i="21"/>
  <c r="D43" i="20" s="1"/>
  <c r="K50" i="21"/>
  <c r="H43" i="20" s="1"/>
  <c r="K49" i="21"/>
  <c r="K48" i="21"/>
  <c r="E48" i="21"/>
  <c r="D40" i="20" s="1"/>
  <c r="K47" i="21"/>
  <c r="H40" i="20" s="1"/>
  <c r="E47" i="21"/>
  <c r="K46" i="21"/>
  <c r="E46" i="21"/>
  <c r="E45" i="21" s="1"/>
  <c r="K45" i="21"/>
  <c r="H38" i="20" s="1"/>
  <c r="D45" i="21"/>
  <c r="C45" i="21"/>
  <c r="J44" i="21"/>
  <c r="I44" i="21"/>
  <c r="E44" i="21"/>
  <c r="D37" i="20" s="1"/>
  <c r="E43" i="21"/>
  <c r="E42" i="21"/>
  <c r="E41" i="21"/>
  <c r="D35" i="20" s="1"/>
  <c r="K40" i="21"/>
  <c r="H34" i="20" s="1"/>
  <c r="E40" i="21"/>
  <c r="D40" i="21"/>
  <c r="C40" i="21"/>
  <c r="K38" i="21"/>
  <c r="K36" i="21"/>
  <c r="E36" i="21"/>
  <c r="D31" i="20" s="1"/>
  <c r="K35" i="21"/>
  <c r="H31" i="20" s="1"/>
  <c r="E35" i="21"/>
  <c r="E34" i="21" s="1"/>
  <c r="K34" i="21"/>
  <c r="D34" i="21"/>
  <c r="C34" i="21"/>
  <c r="K33" i="21"/>
  <c r="J32" i="21"/>
  <c r="I32" i="21"/>
  <c r="E31" i="21"/>
  <c r="D26" i="20" s="1"/>
  <c r="K30" i="21"/>
  <c r="H27" i="20" s="1"/>
  <c r="E30" i="21"/>
  <c r="E29" i="21"/>
  <c r="D24" i="20" s="1"/>
  <c r="K28" i="21"/>
  <c r="E28" i="21"/>
  <c r="D23" i="20" s="1"/>
  <c r="E27" i="21"/>
  <c r="K26" i="21"/>
  <c r="E26" i="21"/>
  <c r="D25" i="21"/>
  <c r="C25" i="21"/>
  <c r="K24" i="21"/>
  <c r="H24" i="20" s="1"/>
  <c r="K23" i="21"/>
  <c r="K22" i="21"/>
  <c r="H22" i="20" s="1"/>
  <c r="K21" i="21"/>
  <c r="H21" i="20" s="1"/>
  <c r="K20" i="21"/>
  <c r="J19" i="21"/>
  <c r="I19" i="21"/>
  <c r="I42" i="21" s="1"/>
  <c r="I52" i="21" s="1"/>
  <c r="K18" i="21"/>
  <c r="K17" i="21"/>
  <c r="K16" i="21"/>
  <c r="K15" i="21" s="1"/>
  <c r="J15" i="21"/>
  <c r="I15" i="21"/>
  <c r="E15" i="21"/>
  <c r="D14" i="20" s="1"/>
  <c r="K14" i="21"/>
  <c r="E14" i="21"/>
  <c r="K13" i="21"/>
  <c r="E13" i="21"/>
  <c r="K12" i="21"/>
  <c r="E12" i="21"/>
  <c r="D13" i="20" s="1"/>
  <c r="K11" i="21"/>
  <c r="E11" i="21"/>
  <c r="K10" i="21"/>
  <c r="K9" i="21" s="1"/>
  <c r="E10" i="21"/>
  <c r="E9" i="21" s="1"/>
  <c r="J9" i="21"/>
  <c r="I9" i="21"/>
  <c r="D9" i="21"/>
  <c r="C9" i="21"/>
  <c r="C52" i="21" s="1"/>
  <c r="E52" i="21" l="1"/>
  <c r="K53" i="21" s="1"/>
  <c r="J42" i="21"/>
  <c r="J52" i="21" s="1"/>
  <c r="E25" i="21"/>
  <c r="K44" i="21"/>
  <c r="F63" i="22"/>
  <c r="F70" i="22"/>
  <c r="K19" i="21"/>
  <c r="K42" i="21" s="1"/>
  <c r="K52" i="21" s="1"/>
  <c r="F39" i="22"/>
  <c r="F82" i="22"/>
  <c r="D61" i="20"/>
  <c r="D52" i="21"/>
  <c r="K32" i="21"/>
  <c r="D66" i="20"/>
  <c r="F43" i="22"/>
  <c r="D52" i="20"/>
  <c r="E19" i="22"/>
  <c r="D34" i="22"/>
  <c r="D37" i="22" s="1"/>
  <c r="D48" i="22" s="1"/>
  <c r="D61" i="22" s="1"/>
  <c r="D68" i="22" s="1"/>
  <c r="D80" i="22" s="1"/>
  <c r="D84" i="22" s="1"/>
  <c r="D87" i="22" s="1"/>
  <c r="F23" i="22"/>
  <c r="F19" i="22" s="1"/>
  <c r="E34" i="22"/>
  <c r="E37" i="22" s="1"/>
  <c r="E48" i="22" s="1"/>
  <c r="E61" i="22" s="1"/>
  <c r="E68" i="22" s="1"/>
  <c r="E80" i="22" s="1"/>
  <c r="E84" i="22" s="1"/>
  <c r="E87" i="22" s="1"/>
  <c r="D21" i="20"/>
  <c r="F34" i="22"/>
  <c r="F37" i="22" s="1"/>
  <c r="D60" i="20"/>
  <c r="D80" i="20"/>
  <c r="D55" i="20"/>
  <c r="H19" i="20"/>
  <c r="D34" i="20"/>
  <c r="F48" i="22" l="1"/>
  <c r="F61" i="22" s="1"/>
  <c r="F68" i="22" s="1"/>
  <c r="F80" i="22" s="1"/>
  <c r="F84" i="22" s="1"/>
  <c r="F87" i="22" s="1"/>
  <c r="F90" i="22" s="1"/>
  <c r="F88" i="22"/>
  <c r="H78" i="20"/>
  <c r="D74" i="20"/>
  <c r="H71" i="20"/>
  <c r="G71" i="20"/>
  <c r="D70" i="20"/>
  <c r="H67" i="20"/>
  <c r="H68" i="20" s="1"/>
  <c r="G67" i="20"/>
  <c r="G68" i="20" s="1"/>
  <c r="D67" i="20"/>
  <c r="D65" i="20"/>
  <c r="D54" i="20"/>
  <c r="D51" i="20"/>
  <c r="D38" i="20"/>
  <c r="H37" i="20"/>
  <c r="D29" i="20"/>
  <c r="H28" i="20"/>
  <c r="D20" i="20"/>
  <c r="D10" i="20"/>
  <c r="F89" i="22" l="1"/>
  <c r="G72" i="20"/>
  <c r="H74" i="20"/>
  <c r="H81" i="20" s="1"/>
  <c r="D44" i="20"/>
  <c r="H72" i="20"/>
  <c r="D62" i="20"/>
  <c r="D64" i="20" s="1"/>
  <c r="D69" i="20" s="1"/>
  <c r="D73" i="20" s="1"/>
  <c r="D79" i="20" s="1"/>
  <c r="D82" i="20" s="1"/>
  <c r="D84" i="20" s="1"/>
  <c r="D86" i="20" s="1"/>
  <c r="H51" i="20" s="1"/>
  <c r="H57" i="20" s="1"/>
  <c r="H35" i="20"/>
  <c r="H44" i="20" s="1"/>
  <c r="I79" i="19"/>
  <c r="I75" i="19"/>
  <c r="I72" i="19"/>
  <c r="I73" i="19" s="1"/>
  <c r="H72" i="19"/>
  <c r="H73" i="19" s="1"/>
  <c r="I82" i="19" l="1"/>
  <c r="I83" i="19" s="1"/>
  <c r="H82" i="20"/>
  <c r="I52" i="19" l="1"/>
  <c r="I58" i="19" s="1"/>
  <c r="H52" i="19"/>
  <c r="H58" i="19" s="1"/>
</calcChain>
</file>

<file path=xl/sharedStrings.xml><?xml version="1.0" encoding="utf-8"?>
<sst xmlns="http://schemas.openxmlformats.org/spreadsheetml/2006/main" count="746" uniqueCount="350">
  <si>
    <t>Total</t>
  </si>
  <si>
    <t>MARGEN FINANCIERO BRUTO</t>
  </si>
  <si>
    <t>MARGEN FINANCIERO NETO</t>
  </si>
  <si>
    <t>INGRESOS POR SERVICIOS FINANCIEROS</t>
  </si>
  <si>
    <t>Ingresos Diversos</t>
  </si>
  <si>
    <t>GASTOS POR SERVICIOS FINANCIEROS</t>
  </si>
  <si>
    <t>Gastos Diversos</t>
  </si>
  <si>
    <t>MARGEN OPERACIONAL</t>
  </si>
  <si>
    <t>GASTOS DE ADMINISTRACION</t>
  </si>
  <si>
    <t>Gastos por Servicios Recibidos de Terceros</t>
  </si>
  <si>
    <t>Impuestos y Contribuciones</t>
  </si>
  <si>
    <t>MARGEN OPERACIONAL NETO</t>
  </si>
  <si>
    <t>OTROS INGRESOS Y GASTOS</t>
  </si>
  <si>
    <t>RESULTADO NETO DEL EJERCICIO</t>
  </si>
  <si>
    <t>ACTIVO</t>
  </si>
  <si>
    <t>DISPONIBLE</t>
  </si>
  <si>
    <t>Caja</t>
  </si>
  <si>
    <t>CARTERA DE CREDITOS</t>
  </si>
  <si>
    <t>Cartera de Creditos Vigentes</t>
  </si>
  <si>
    <t>Cartera de Creditos Refinanciados</t>
  </si>
  <si>
    <t>Cartera de Creditos Vencidos</t>
  </si>
  <si>
    <t>Cartera de Creditos en Cobranza Judicial</t>
  </si>
  <si>
    <t>CUENTAS POR COBRAR</t>
  </si>
  <si>
    <t>Otras Cuentas por Cobrar</t>
  </si>
  <si>
    <t>Bienes Recibidos en Pago y Adjudicados</t>
  </si>
  <si>
    <t>OTROS ACTIVOS</t>
  </si>
  <si>
    <t>Banco Central de Reserva del Perú</t>
  </si>
  <si>
    <t>OBLIGACIONES CON EL PUBLICO</t>
  </si>
  <si>
    <t>Obligaciones a la Vista</t>
  </si>
  <si>
    <t>Obligaciones por Cuenta de Ahorro</t>
  </si>
  <si>
    <t>Obligaciones por Cuenta a Plazo</t>
  </si>
  <si>
    <t>Otras Obligaciones</t>
  </si>
  <si>
    <t>CUENTAS POR PAGAR</t>
  </si>
  <si>
    <t>PROVISIONES</t>
  </si>
  <si>
    <t>Provision para Creditos Contingentes</t>
  </si>
  <si>
    <t>PATRIMONIO</t>
  </si>
  <si>
    <t>Capital Social</t>
  </si>
  <si>
    <t>Capital Adicional</t>
  </si>
  <si>
    <t>Reservas</t>
  </si>
  <si>
    <t>Resultados Acumulados</t>
  </si>
  <si>
    <t>Resultado Neto del Ejercicio</t>
  </si>
  <si>
    <t>TOTAL DEL PASIVO Y PATRIMONIO</t>
  </si>
  <si>
    <t>PASIVO Y PATRIMONIO</t>
  </si>
  <si>
    <t>Gastos de Personal y Directorio</t>
  </si>
  <si>
    <t>(En miles de nuevos soles)</t>
  </si>
  <si>
    <t>Otras Disponibilidades</t>
  </si>
  <si>
    <t>DETALLE</t>
  </si>
  <si>
    <t>IMPUESTO A LA RENTA</t>
  </si>
  <si>
    <t>( En Miles de Nuevos Soles)</t>
  </si>
  <si>
    <t xml:space="preserve">                         (En Miles de Nuevos Soles)</t>
  </si>
  <si>
    <t>Bancos y otras Empresas del Sist. Finan. País</t>
  </si>
  <si>
    <t xml:space="preserve">                                                                                                                                                                   EDPYME MICASITA S.A. </t>
  </si>
  <si>
    <t>OTROS PASIVOS</t>
  </si>
  <si>
    <t>REPORTE Nº 2-D</t>
  </si>
  <si>
    <t>(I) Requerimiento de Patrimonio Efectivo por Riesgo de Crédito:</t>
  </si>
  <si>
    <t>APR</t>
  </si>
  <si>
    <t>Total Requerimiento de Patrimonio Efectivo por Riesgo de Crédito</t>
  </si>
  <si>
    <t>(II) Requerimiento de Patrimonio por Riesgo de Mercado:</t>
  </si>
  <si>
    <t>Método Estándar</t>
  </si>
  <si>
    <t>Riesgo Cambiario</t>
  </si>
  <si>
    <t>Total Requerimiento de Patrimonio Efectivo por Riesgo de Mercado</t>
  </si>
  <si>
    <t>(III) Requerimiento de Patrimonio por Riesgo Operacional:</t>
  </si>
  <si>
    <t>Método del Indicador Básico</t>
  </si>
  <si>
    <t>Total Requerimiento de Patrimonio Efectivo por Riesgo Operacional</t>
  </si>
  <si>
    <t>(IV) Requerimiento de Patrimonio Efectivo Total:</t>
  </si>
  <si>
    <t>(V)Patrimonio Efectivo:</t>
  </si>
  <si>
    <t>Total Patrimonio Efectivo de Nivel 1</t>
  </si>
  <si>
    <t>Asignado a cubrir riesgo de crédito</t>
  </si>
  <si>
    <t>Asignado a cubrir riesgo de mercado</t>
  </si>
  <si>
    <t>Asignado a cubrir riesgo operacional</t>
  </si>
  <si>
    <t>Total Patrimonio Efectivo de Nivel 2</t>
  </si>
  <si>
    <t>Total Patrimonio Efectivo de Nivel 3</t>
  </si>
  <si>
    <t>Total Patrimonio Efectivo</t>
  </si>
  <si>
    <t>(VI)Ratio de Capital Global (%):</t>
  </si>
  <si>
    <t xml:space="preserve">                           Operacional y Cálculo del Límite Global</t>
  </si>
  <si>
    <t xml:space="preserve">      Requerimientos de Patrimonio Efectivo por Riesgos de Crédito, Mercado y</t>
  </si>
  <si>
    <t xml:space="preserve">                  CONTRATOS DE FINANCIAMIENTO CON GARANTIA DE</t>
  </si>
  <si>
    <t xml:space="preserve">                                         CARTERA CREDITICIA</t>
  </si>
  <si>
    <r>
      <t>(Artículos 186</t>
    </r>
    <r>
      <rPr>
        <vertAlign val="superscript"/>
        <sz val="9"/>
        <rFont val="Arial"/>
        <family val="2"/>
      </rPr>
      <t>o</t>
    </r>
    <r>
      <rPr>
        <sz val="9"/>
        <rFont val="Arial"/>
        <family val="2"/>
      </rPr>
      <t xml:space="preserve"> al 194</t>
    </r>
    <r>
      <rPr>
        <vertAlign val="superscript"/>
        <sz val="9"/>
        <rFont val="Arial"/>
        <family val="2"/>
      </rPr>
      <t>o</t>
    </r>
    <r>
      <rPr>
        <sz val="9"/>
        <rFont val="Arial"/>
        <family val="2"/>
      </rPr>
      <t>, artículo 199</t>
    </r>
    <r>
      <rPr>
        <vertAlign val="superscript"/>
        <sz val="9"/>
        <rFont val="Arial"/>
        <family val="2"/>
      </rPr>
      <t>o</t>
    </r>
    <r>
      <rPr>
        <sz val="9"/>
        <rFont val="Arial"/>
        <family val="2"/>
      </rPr>
      <t xml:space="preserve"> y Vigésima Cuarta Disposición</t>
    </r>
  </si>
  <si>
    <r>
      <t>Transitoria de la Ley general N</t>
    </r>
    <r>
      <rPr>
        <vertAlign val="superscript"/>
        <sz val="9"/>
        <rFont val="Arial"/>
        <family val="2"/>
      </rPr>
      <t>o</t>
    </r>
    <r>
      <rPr>
        <sz val="9"/>
        <rFont val="Arial"/>
        <family val="2"/>
      </rPr>
      <t>. 26702</t>
    </r>
  </si>
  <si>
    <t>RUC: 20511904162</t>
  </si>
  <si>
    <t>IMPUESTO DIFERIDO</t>
  </si>
  <si>
    <t>IMPUESTOS CORRIENTES</t>
  </si>
  <si>
    <t>ADEUDOS Y OBLIGACIONES FINANCIERAS</t>
  </si>
  <si>
    <t>Adeudos y Obligaciones con Emp. Del exterior</t>
  </si>
  <si>
    <t>Adeudos y Obligaciones con Emp. e Inst.Financi.</t>
  </si>
  <si>
    <t>MARGEN FINANCIERO NETO DE ING. Y GAST.</t>
  </si>
  <si>
    <t>VALUACIÓN DE ACTIVOS Y AMORTIZACIONES</t>
  </si>
  <si>
    <t>Provisiones para Crédtios Indirectos</t>
  </si>
  <si>
    <t>RESUL. EJERC. ANTES DE IMP. A LA RENTA</t>
  </si>
  <si>
    <t>INVERSIONES A VALOR RAZONABLE CON CAMBIO EN R</t>
  </si>
  <si>
    <t>Instrumentos de Capital</t>
  </si>
  <si>
    <t>Instrumentos de Deuda</t>
  </si>
  <si>
    <t>Cartera de Creditos Reestructurados</t>
  </si>
  <si>
    <t>DERIVADOS PARA NEGOCIACIÓN</t>
  </si>
  <si>
    <t xml:space="preserve">      Contraparte                                   Plazo Contrato                  Cartera en Garantia</t>
  </si>
  <si>
    <t xml:space="preserve">      Legislacion                                     Jurisdicción                      Líneas</t>
  </si>
  <si>
    <t xml:space="preserve">      Peruana                                           Lima                                    Mivivienda</t>
  </si>
  <si>
    <t>AL 30 de Junio del 2,013</t>
  </si>
  <si>
    <t>Del 01 de Enero al 30 de Junio del 2,013</t>
  </si>
  <si>
    <t>Inversiones en Commodities</t>
  </si>
  <si>
    <t>DERIVADOS DE COBERTURA</t>
  </si>
  <si>
    <t>Bienes Realizables</t>
  </si>
  <si>
    <t>PARTICIPACIONES</t>
  </si>
  <si>
    <t>Subsidirias</t>
  </si>
  <si>
    <t>Otras</t>
  </si>
  <si>
    <t>ACTIVO INTANGIBLE</t>
  </si>
  <si>
    <t>Plusvalía</t>
  </si>
  <si>
    <t>Otros Activos Intangibles</t>
  </si>
  <si>
    <t>INVERSIONES DISPONIBLES PARA LA VENTA</t>
  </si>
  <si>
    <t>Instrumentos Representativos de Capital</t>
  </si>
  <si>
    <t>Instrumentos Representativos de Deuda</t>
  </si>
  <si>
    <t>INMUEBLES MOBILIARIO Y EQUIPO</t>
  </si>
  <si>
    <t>DEPOSITOS DE EMPRESAS DEL SISTEMA FINAN</t>
  </si>
  <si>
    <t>Depósitos a la Vista</t>
  </si>
  <si>
    <t>Depósitos de Ahorro</t>
  </si>
  <si>
    <t>Depósitos a Plazo</t>
  </si>
  <si>
    <t>Adeudos y Obligaciones con el Banco Central de Reserva del Per</t>
  </si>
  <si>
    <t>Valores y Títulos</t>
  </si>
  <si>
    <t>Provision para Litigios y demandas</t>
  </si>
  <si>
    <t>Otros</t>
  </si>
  <si>
    <t>TOTAL DEL ACTIVO</t>
  </si>
  <si>
    <t>TOTAL DEL PASIVO</t>
  </si>
  <si>
    <t>Ajustes al Patrimonio</t>
  </si>
  <si>
    <t>FONDOS INTERBANCARIOS</t>
  </si>
  <si>
    <t xml:space="preserve">INVERSIONES A VENCIMIENTO </t>
  </si>
  <si>
    <t>- S/....Provisiones para Créditos.....</t>
  </si>
  <si>
    <t>Cuenta por cobrar por Bienes y Servicios y Fideicomisos</t>
  </si>
  <si>
    <t>BIENES REALIZ. REC. EN PAGO Y ADJUDICADOS</t>
  </si>
  <si>
    <t>ACTIVOS NO CORRIENTES MANTENIDOS PARA LA VENTA</t>
  </si>
  <si>
    <t>INGRESOS POR INTERESES</t>
  </si>
  <si>
    <t>Disponibles</t>
  </si>
  <si>
    <t>Cartera de Créditos Directos</t>
  </si>
  <si>
    <t>Cuentas por cobrar</t>
  </si>
  <si>
    <t>Otros Ingresos Financieros</t>
  </si>
  <si>
    <t>GASTOS POR INTERESES</t>
  </si>
  <si>
    <t>Obligaciones con el Público</t>
  </si>
  <si>
    <t>Fondos Interbancarios</t>
  </si>
  <si>
    <t>Adeudos y Obligac. Con el Banco Central de Reserva del Perú</t>
  </si>
  <si>
    <t>Adeudos y Obligac. Del Sistema Financiero del País</t>
  </si>
  <si>
    <t>Adeudos y Obligac. Con Inst. Financ. Del Exterior</t>
  </si>
  <si>
    <t>Otros Adeudos y obligaciones del Pais y del exterior</t>
  </si>
  <si>
    <t>Comisiones y Otros cargos por adeudos y obligaciones finan.</t>
  </si>
  <si>
    <t>Valores. Títulos y obligaciones en circulación</t>
  </si>
  <si>
    <t>Intereses de cuentas por pagar</t>
  </si>
  <si>
    <t>Resultado por operaciones de Cobertura</t>
  </si>
  <si>
    <t>Otros Gastos Financieros</t>
  </si>
  <si>
    <t>Provisiones para Crédtios Directos</t>
  </si>
  <si>
    <t>RESULTADO POR OPERACIONES FINANCIERAS(ROF)</t>
  </si>
  <si>
    <t>Utilidad-Pérdida en Diferencia de Cambio</t>
  </si>
  <si>
    <t>DEPRECIACIONES Y AMORTIZACIONES</t>
  </si>
  <si>
    <t>Otras Provisiones</t>
  </si>
  <si>
    <t>RESULTADO DE OPERACIÓN</t>
  </si>
  <si>
    <t>Provisiones para Incobrabilidad de cuentas por cob</t>
  </si>
  <si>
    <t xml:space="preserve">      COFIDE                                           Indefinido                            74,033</t>
  </si>
  <si>
    <t>Al 30 de Junio del 2,013</t>
  </si>
  <si>
    <t>RIESGOS Y COMPROMISOS CONTINGENTES</t>
  </si>
  <si>
    <t>ESTADO DE SITUACIÓN FINANCIERA</t>
  </si>
  <si>
    <t>ESTADO DE RESULTADOS</t>
  </si>
  <si>
    <t>Asociadas y participaciones en negocios co</t>
  </si>
  <si>
    <t>Otros Adeudos y Obligaciones del País y del Ex</t>
  </si>
  <si>
    <t xml:space="preserve">                                                                        DEPARTAMENTO DE CONTABILIDAD</t>
  </si>
  <si>
    <t>Adeudos y Obligaciones Financieras</t>
  </si>
  <si>
    <t>Depreciaciones y amortizaciones</t>
  </si>
  <si>
    <t>CONTRATOS DE FINANCIAMIENTO CON GARANTIA DE CARTERA CREDITICIA</t>
  </si>
  <si>
    <t>ESTADO DE RESULTADOS Y OTRO RESULTADO INTEGRAL</t>
  </si>
  <si>
    <t>RESULTADO INTEGRAL TOTAL DEL EJERCICIO</t>
  </si>
  <si>
    <t>Otro Resultado Integral:</t>
  </si>
  <si>
    <t>Diferencias de cambio al convertir negocios en el extranjero</t>
  </si>
  <si>
    <t>Iversiones disponibles para la venta</t>
  </si>
  <si>
    <t xml:space="preserve">Otro resultado Integral </t>
  </si>
  <si>
    <t>Cobertura de flujo de efectivo</t>
  </si>
  <si>
    <t>Otros Adeudos y Obligaciones Pasis y del Exterior</t>
  </si>
  <si>
    <t>Bancos y otras emp. del Sist. Finan. País</t>
  </si>
  <si>
    <t>INV. DISPONIBLES PARA LA VENTA</t>
  </si>
  <si>
    <t>Cta por cobrar Bienes, Servicios y Fideicomisos</t>
  </si>
  <si>
    <t>Adeudos y Obligaciones con el BCRP</t>
  </si>
  <si>
    <t>Adeudos y Obligaciones con Emp. e Inst.Finan.</t>
  </si>
  <si>
    <t>Adeudos y Obligac. Del Sistema Finan. del País</t>
  </si>
  <si>
    <t>RESULTADO POR OPE. FINANCIERAS (ROF)</t>
  </si>
  <si>
    <t>BIENES REALIZ. RECIB. EN PAGO Y ADJUDI.</t>
  </si>
  <si>
    <t>ACTIVOS NO CORRIENTES MANT. PARA VENT.</t>
  </si>
  <si>
    <t>INV. A VALOR RAZONABLE CAMBIO EN RESUL.</t>
  </si>
  <si>
    <t>DEPOSITOS EMP. SIST. FINAN. Y ORG. FINANC. INTER.</t>
  </si>
  <si>
    <t>Total Requerimiento de Patrim. Efectivo por Riesgo de Crédito</t>
  </si>
  <si>
    <t>Total Requerimiento de Patrim. Efectivo por Riesgo de Mercado</t>
  </si>
  <si>
    <t>Total Requerimiento de Patrim. Efectivo por Riesgo Operacional</t>
  </si>
  <si>
    <t>Bienes recibidos en pago</t>
  </si>
  <si>
    <t>Prov. para Incobrabilidad de Cuentas por Cobrar</t>
  </si>
  <si>
    <t>SIN MOVIMIENTO</t>
  </si>
  <si>
    <t>DEPARTAMENTO DE CONTABILIDAD</t>
  </si>
  <si>
    <t>Requerimientos de Patrimonio Efectivo por Riesgos de Crédito, Mercado y</t>
  </si>
  <si>
    <t>Operacional y Cálculo del Límite Global</t>
  </si>
  <si>
    <t>(Expresado en miles de soles)</t>
  </si>
  <si>
    <t>(Expresado en miles de Soles)</t>
  </si>
  <si>
    <t>Subsidiarias</t>
  </si>
  <si>
    <t>Asociaciones y participaciones en negocios conjuntos</t>
  </si>
  <si>
    <t>Valores y títulos</t>
  </si>
  <si>
    <t xml:space="preserve">Valores títulos </t>
  </si>
  <si>
    <t>Comisiones y otros cargos por adeudos</t>
  </si>
  <si>
    <t>Cuentas por pagar</t>
  </si>
  <si>
    <t>Intereses por cuentas por pagar</t>
  </si>
  <si>
    <t>Ganancias (Pérdidas) en Participaciones</t>
  </si>
  <si>
    <t>Al 30 de septiembre de 2021</t>
  </si>
  <si>
    <t>FORMA "A"</t>
  </si>
  <si>
    <t>EDPYME SANTANDER CONSUMO PERU S.A</t>
  </si>
  <si>
    <t>ESTADO DE SITUACIÓN FINANCIERA AL 30 DE SEPTIEMBRE 2021</t>
  </si>
  <si>
    <t>(Expresado en Soles)</t>
  </si>
  <si>
    <t>Moneda</t>
  </si>
  <si>
    <t>Equivalente</t>
  </si>
  <si>
    <t>TOTAL</t>
  </si>
  <si>
    <t>Nacional</t>
  </si>
  <si>
    <t>a M.E.</t>
  </si>
  <si>
    <t>PASIVO</t>
  </si>
  <si>
    <t>OBLIGACIONES CON EL PÚBLICO</t>
  </si>
  <si>
    <t>Obligaciones por Cuentas de Ahorro</t>
  </si>
  <si>
    <t>Bancos y otras Empresas del Sistema Financiero del País</t>
  </si>
  <si>
    <t>Obligaciones por Cuentas a Plazo</t>
  </si>
  <si>
    <t>Bancos y otras Instituciones Financieras del Exterior</t>
  </si>
  <si>
    <t>Canje</t>
  </si>
  <si>
    <t xml:space="preserve">    DEPÓSITOS DE EMPRESAS DEL SIST FINANC Y ORG FINANC INTERNAC</t>
  </si>
  <si>
    <t>INVERSIONES A VALOR RAZONABLE CON CAMBIOS EN RESULTADOS</t>
  </si>
  <si>
    <t>Instrumentos de capital</t>
  </si>
  <si>
    <t>Instrumentos de deuda</t>
  </si>
  <si>
    <t>ADEUDOS Y OBLIGACIONES FINANCIERAS A CORTO PLAZO</t>
  </si>
  <si>
    <t>Adeudos y Obligaciones con el Banco Central de Reserva del Perú</t>
  </si>
  <si>
    <t>Adeudos y Obligaciones con Empresas e Instituciones financieras del  País</t>
  </si>
  <si>
    <t>Adeudos y Obligac con Empresas del Exterior y Organismos Financ Internac</t>
  </si>
  <si>
    <t xml:space="preserve">Instrumentos Representativos de Deuda  </t>
  </si>
  <si>
    <t xml:space="preserve">Otros Adeudos  y  Obligaciones del país  y del  exterior </t>
  </si>
  <si>
    <t>INVERSIONES A VENCIMIENTO</t>
  </si>
  <si>
    <t xml:space="preserve">Valores y Títulos </t>
  </si>
  <si>
    <t xml:space="preserve">CARTERA DE CREDITOS </t>
  </si>
  <si>
    <t>Cartera de Créditos Vigentes</t>
  </si>
  <si>
    <t>Cartera de Créditos Reestructurados</t>
  </si>
  <si>
    <t>Cartera de Créditos Refinanciados</t>
  </si>
  <si>
    <t>Cartera de Créditos Vencidos</t>
  </si>
  <si>
    <t>Cartera de Créditos en Cobranza Judicial</t>
  </si>
  <si>
    <t>- Provisiones para Créditos .........................</t>
  </si>
  <si>
    <t>DERIVADOS PARA NEGOCIACION</t>
  </si>
  <si>
    <t xml:space="preserve">Provisión para créditos contingentes </t>
  </si>
  <si>
    <t>Provisión para litigios y demandas</t>
  </si>
  <si>
    <t>Cuentas por Cobrar por Venta de Bienes y Servicios y Fideicomiso</t>
  </si>
  <si>
    <t xml:space="preserve">Otras Cuentas por Cobrar </t>
  </si>
  <si>
    <t xml:space="preserve">BIENES REALIZABLES, RECIBIDOS EN PAGO Y ADJUDICADOS </t>
  </si>
  <si>
    <t>Bienes  Recibidos en Pago y Adjudicados</t>
  </si>
  <si>
    <t xml:space="preserve">PARTICIPACIONES </t>
  </si>
  <si>
    <t xml:space="preserve">OTROS PASIVOS </t>
  </si>
  <si>
    <t>Asociadas y participaciones en negocios conjuntos</t>
  </si>
  <si>
    <t>TOTAL  DEL  PASIVO</t>
  </si>
  <si>
    <t xml:space="preserve">INMUEBLES, MOBILIARIO Y EQUIPO </t>
  </si>
  <si>
    <t xml:space="preserve">ACTIVO INTANGIBLE </t>
  </si>
  <si>
    <t xml:space="preserve">Plusvalía </t>
  </si>
  <si>
    <t>Otros activos intangibles</t>
  </si>
  <si>
    <t xml:space="preserve">Reservas </t>
  </si>
  <si>
    <t xml:space="preserve">OTROS ACTIVOS </t>
  </si>
  <si>
    <t xml:space="preserve">TOTAL DEL ACTIVO                                                                    </t>
  </si>
  <si>
    <t>TOTAL DEL  PASIVO Y PATRIMONIO</t>
  </si>
  <si>
    <t>Institución : EDPYME SANTANDER CONSUMO PERU S.A</t>
  </si>
  <si>
    <t>AL 30 DE SEPTIEMBRE 2021</t>
  </si>
  <si>
    <t>(expresado en Soles)</t>
  </si>
  <si>
    <t xml:space="preserve">INGRESOS POR INTERESES </t>
  </si>
  <si>
    <t>Disponible</t>
  </si>
  <si>
    <t>Inversiones a Valor Razonable con Cambios en Resultados</t>
  </si>
  <si>
    <t>Inversiones Disponibles para la venta</t>
  </si>
  <si>
    <t>Inversiones a Vencimiento</t>
  </si>
  <si>
    <t>Resultado por Operaciones de Cobertura (1)</t>
  </si>
  <si>
    <t>Cuentas por Cobrar</t>
  </si>
  <si>
    <t xml:space="preserve">GASTOS POR INTERESES </t>
  </si>
  <si>
    <t>Depósitos de Empresas del Sistema Financiero y Organismos Financieros Internacionales</t>
  </si>
  <si>
    <t xml:space="preserve">Adeudos y Obligaciones del Sistema Financiero del País </t>
  </si>
  <si>
    <t>Adeudos y Obligaciones con Instituciones Financieras del Exter. y Organ. Financ. Internac.</t>
  </si>
  <si>
    <t xml:space="preserve">Otros Adeudos y Obligaciones del  País y del Exterior </t>
  </si>
  <si>
    <t>Comisiones y otros cargos por adeudos y obligaciones financieras</t>
  </si>
  <si>
    <t>Valores, Títulos y Obligaciones en Circulación</t>
  </si>
  <si>
    <t>Intereses de Cuentas por Pagar</t>
  </si>
  <si>
    <t>Provisiones para Créditos Directos</t>
  </si>
  <si>
    <t>Ingresos por Créditos Indirectos</t>
  </si>
  <si>
    <t>Ingresos por Fideicomisos y Comisiones de Confianza</t>
  </si>
  <si>
    <t xml:space="preserve">Ingresos Diversos </t>
  </si>
  <si>
    <t>Gastos por Créditos indirectos</t>
  </si>
  <si>
    <t>Gastos por Fideicomisos y Comisiones de Confianza</t>
  </si>
  <si>
    <t>Primas al Fondo Seguro de Depósito</t>
  </si>
  <si>
    <t>MARGEN FINANCIERO NETO DE INGRESOS Y GASTOS POR SERVICIOS FINANCIEROS</t>
  </si>
  <si>
    <t>RESULTADOS POR OPERACIONES FINANCIERAS (ROF)</t>
  </si>
  <si>
    <t>Inversiones Disponibles para la Venta</t>
  </si>
  <si>
    <t xml:space="preserve">Derivados de Negociación </t>
  </si>
  <si>
    <t xml:space="preserve">Resultado por Operaciones de Cobertura </t>
  </si>
  <si>
    <t>Ganancias (Pérdida) en Participaciones</t>
  </si>
  <si>
    <t>UTILIDAD (PÉRDIDA) POR DIFERENCIA DE CAMBIO</t>
  </si>
  <si>
    <t>GASTOS DE  ADMINISTRACIÓN</t>
  </si>
  <si>
    <t>VALUACIÓN DE ACTIVOS Y PROVISIONES</t>
  </si>
  <si>
    <t>Provisiones para Créditos Indirectos</t>
  </si>
  <si>
    <t>Provisiones para Incobrabilidad de Cuentas por Cobrar</t>
  </si>
  <si>
    <t xml:space="preserve">Provisiones para Bienes Realizables, Recibidos en Pago, Recuperados y Adjudicados y Otros </t>
  </si>
  <si>
    <t>Provisiones para Activos No Corrientes Mantenidos para la Venta</t>
  </si>
  <si>
    <t>Deterioro de Inversiones</t>
  </si>
  <si>
    <t>Deterioro de Activo Fijo</t>
  </si>
  <si>
    <t>Deterioro de Activos Intangibles</t>
  </si>
  <si>
    <t>Provisiones por Litigios y Demandas</t>
  </si>
  <si>
    <t xml:space="preserve">RESULTADO DE OPERACIÓN </t>
  </si>
  <si>
    <t xml:space="preserve">OTROS INGRESOS Y GASTOS </t>
  </si>
  <si>
    <t>Otros Ingresos y Gastos</t>
  </si>
  <si>
    <t>RESULTADOS DEL EJERCICIO ANTES DE  IMPUESTO A LA RENTA</t>
  </si>
  <si>
    <t>UTILIDAD (PERDIDA) POR ACCION BÁSICA</t>
  </si>
  <si>
    <t>UTILIDAD (PERDIDA) POR ACCION DILUIDA</t>
  </si>
  <si>
    <t>Nota:</t>
  </si>
  <si>
    <t>(1)</t>
  </si>
  <si>
    <t>Tratándose de operaciones de cobertura de tasa de interés, se presenta solo el devengue de tasas. El saldo acreedor en ingresos por  intereses financieros y el saldo deudor en gastos por intereses. En el caso de otras coberturas se presenta en el margen operacional, así como la valorización de derivados de tasa de interés deducida la parte de intereses que se presenta en el Margen Financiero.</t>
  </si>
  <si>
    <t>Por el periodo terminado al 30 de septiembre 2021</t>
  </si>
  <si>
    <t xml:space="preserve">                            Al 30 de septiembre de 2021</t>
  </si>
  <si>
    <t>Fila</t>
  </si>
  <si>
    <t>Requerimiento de Patrimonio Efectivo</t>
  </si>
  <si>
    <t>10</t>
  </si>
  <si>
    <t>20</t>
  </si>
  <si>
    <t>(I)  Requerimiento de Patrimonio Efectivo por Riesgo de Crédito:</t>
  </si>
  <si>
    <t/>
  </si>
  <si>
    <t xml:space="preserve">     Método Estandar</t>
  </si>
  <si>
    <t xml:space="preserve">     Métodos Basados en Calificaciones Internas</t>
  </si>
  <si>
    <t xml:space="preserve">     Total Requerimiento de Patrimonio Efectivo por Riesgo de Crédito</t>
  </si>
  <si>
    <t>(II)  Requerimiento de Patrimonio Efectivo por Riesgo de Mercado:</t>
  </si>
  <si>
    <t xml:space="preserve">     Método Estándar</t>
  </si>
  <si>
    <t xml:space="preserve">          Riesgo de Tasa de Interés</t>
  </si>
  <si>
    <t xml:space="preserve">          Riesgo de Precio</t>
  </si>
  <si>
    <t xml:space="preserve">          Riesgo Cambiario</t>
  </si>
  <si>
    <t xml:space="preserve">          Riesgo de Commodities</t>
  </si>
  <si>
    <t xml:space="preserve">     Método de Modelos Internos</t>
  </si>
  <si>
    <t xml:space="preserve">          VAR Total</t>
  </si>
  <si>
    <t xml:space="preserve">          Promedio VAR últimos 60 días útiles</t>
  </si>
  <si>
    <t xml:space="preserve">          Factor</t>
  </si>
  <si>
    <t xml:space="preserve">     Total Requerimiento de Patrimonio Efectivo por Riesgo de Mercado</t>
  </si>
  <si>
    <t>(III)  Requerimiento de Patrimonio Efectivo por Riesgo Operacional:</t>
  </si>
  <si>
    <t xml:space="preserve">     Método del Indicador Básico</t>
  </si>
  <si>
    <t xml:space="preserve">     Método Estandar Alternativo</t>
  </si>
  <si>
    <t xml:space="preserve">     Métodos Avanzados</t>
  </si>
  <si>
    <t xml:space="preserve">     Total Requerimiento de Patrimonio Efectivo por Riesgo Operacional</t>
  </si>
  <si>
    <t>(IV) Requerimiento de Patrimonio Efectivo Total</t>
  </si>
  <si>
    <t>(V)  Patrimonio Efectivo</t>
  </si>
  <si>
    <t>Total de Patrimonio Efectivo de Nivel 1</t>
  </si>
  <si>
    <t xml:space="preserve">     Asignado a cubrir riesgo de crédito</t>
  </si>
  <si>
    <t xml:space="preserve">     Asignado a cubrir riesgo de mercado</t>
  </si>
  <si>
    <t xml:space="preserve">     Asignado a cubrir reisgo operacional</t>
  </si>
  <si>
    <t>Total de Patrimonio Efectivo de Nivel 2</t>
  </si>
  <si>
    <t xml:space="preserve">     Asignado a cubrir riesgo operacional</t>
  </si>
  <si>
    <t>Total de Patrimonio Efectivo de Nivel 3</t>
  </si>
  <si>
    <t>(VI) Ratio de Capital Global (%)</t>
  </si>
  <si>
    <t>Al 31 de Diciembre de 2022 y 2021</t>
  </si>
  <si>
    <t>Por los periodos terminados al 31 de diciembre 2022 y 2021</t>
  </si>
  <si>
    <t>Otros adeudos y obligaciones del país</t>
  </si>
  <si>
    <t>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</si>
</sst>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_ ;[Red]\-#,##0.00\ "/>
    <numFmt numFmtId="165" formatCode="#,##0_ ;[Red]\-#,##0\ "/>
    <numFmt numFmtId="166" formatCode="#,##0_ ;\-#,##0\ "/>
    <numFmt numFmtId="167" formatCode="###,###,##0.00"/>
    <numFmt numFmtId="168" formatCode="#,##0.000000"/>
    <numFmt numFmtId="169" formatCode="_(* #,##0_);[Red]_(* \(#,##0\);_(* &quot;&quot;??_);_(@_)"/>
    <numFmt numFmtId="170" formatCode="_ * #,##0.00_ ;_ * \-#,##0.00_ ;_ * &quot;-&quot;??_ ;_ @_ "/>
    <numFmt numFmtId="171" formatCode="_ * #,##0_ ;_ * \-#,##0_ ;_ * &quot;-&quot;??_ ;_ @_ "/>
    <numFmt numFmtId="172" formatCode="_ * #,##0.000000_ ;_ * \-#,##0.000000_ ;_ * &quot;-&quot;??_ ;_ @_ "/>
    <numFmt numFmtId="173" formatCode="#,###.00\ ;[Red]\(#,###.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indexed="10"/>
      <name val="Arial"/>
      <family val="2"/>
    </font>
    <font>
      <sz val="10"/>
      <name val="Arial"/>
      <family val="2"/>
    </font>
    <font>
      <b/>
      <sz val="12"/>
      <name val="Arial"/>
      <family val="2"/>
    </font>
    <font>
      <b/>
      <sz val="12"/>
      <name val="Tahoma"/>
      <family val="2"/>
    </font>
    <font>
      <sz val="10"/>
      <name val="Tahoma"/>
      <family val="2"/>
    </font>
    <font>
      <b/>
      <sz val="10"/>
      <name val="Tahoma"/>
      <family val="2"/>
    </font>
    <font>
      <b/>
      <sz val="9"/>
      <name val="Tahoma"/>
      <family val="2"/>
    </font>
    <font>
      <b/>
      <sz val="9"/>
      <name val="Arial"/>
      <family val="2"/>
    </font>
    <font>
      <sz val="9"/>
      <name val="Arial"/>
      <family val="2"/>
    </font>
    <font>
      <vertAlign val="superscript"/>
      <sz val="9"/>
      <name val="Arial"/>
      <family val="2"/>
    </font>
    <font>
      <b/>
      <sz val="10"/>
      <color theme="1"/>
      <name val="Arial Narrow"/>
      <family val="2"/>
    </font>
    <font>
      <b/>
      <sz val="8"/>
      <name val="Arial"/>
      <family val="2"/>
    </font>
    <font>
      <sz val="12"/>
      <color theme="1"/>
      <name val="Arial"/>
      <family val="2"/>
    </font>
    <font>
      <sz val="10"/>
      <name val="Arial"/>
      <family val="2"/>
    </font>
    <font>
      <sz val="10"/>
      <color theme="1"/>
      <name val="Arial"/>
      <family val="2"/>
    </font>
    <font>
      <sz val="10"/>
      <color theme="0"/>
      <name val="Arial"/>
      <family val="2"/>
    </font>
    <font>
      <b/>
      <sz val="10"/>
      <color theme="0"/>
      <name val="Arial"/>
      <family val="2"/>
    </font>
    <font>
      <b/>
      <sz val="10"/>
      <color theme="1"/>
      <name val="Arial"/>
      <family val="2"/>
    </font>
    <font>
      <sz val="10"/>
      <color rgb="FFFF0000"/>
      <name val="Arial"/>
      <family val="2"/>
    </font>
    <font>
      <sz val="11"/>
      <color theme="1"/>
      <name val="Arial"/>
      <family val="2"/>
    </font>
    <font>
      <i/>
      <sz val="10"/>
      <name val="Arial"/>
      <family val="2"/>
    </font>
    <font>
      <sz val="10"/>
      <color theme="1"/>
      <name val="Arial Narrow"/>
      <family val="2"/>
    </font>
    <font>
      <sz val="8"/>
      <color rgb="FF000000"/>
      <name val="MS Sans Serif"/>
    </font>
    <font>
      <sz val="8"/>
      <color rgb="FF0000FF"/>
      <name val="MS Sans Serif"/>
    </font>
  </fonts>
  <fills count="6">
    <fill>
      <patternFill patternType="none"/>
    </fill>
    <fill>
      <patternFill patternType="gray125"/>
    </fill>
    <fill>
      <patternFill patternType="solid">
        <fgColor theme="0"/>
        <bgColor indexed="64"/>
      </patternFill>
    </fill>
    <fill>
      <patternFill patternType="solid">
        <fgColor rgb="FFF0F0F0"/>
        <bgColor rgb="FF000000"/>
      </patternFill>
    </fill>
    <fill>
      <patternFill patternType="solid">
        <fgColor rgb="FFFFFFFF"/>
        <bgColor rgb="FF000000"/>
      </patternFill>
    </fill>
    <fill>
      <patternFill patternType="solid">
        <fgColor rgb="FFFFFFC0"/>
        <bgColor rgb="FF000000"/>
      </patternFill>
    </fill>
  </fills>
  <borders count="58">
    <border>
      <left/>
      <right/>
      <top/>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s>
  <cellStyleXfs count="13">
    <xf numFmtId="0" fontId="0" fillId="0" borderId="0"/>
    <xf numFmtId="0" fontId="5" fillId="0" borderId="0"/>
    <xf numFmtId="0" fontId="5" fillId="0" borderId="0"/>
    <xf numFmtId="0" fontId="4" fillId="0" borderId="0"/>
    <xf numFmtId="0" fontId="3" fillId="0" borderId="0"/>
    <xf numFmtId="9" fontId="20" fillId="0" borderId="0" applyFont="0" applyFill="0" applyBorder="0" applyAlignment="0" applyProtection="0"/>
    <xf numFmtId="0" fontId="8" fillId="0" borderId="0"/>
    <xf numFmtId="0" fontId="2" fillId="0" borderId="0"/>
    <xf numFmtId="0" fontId="2" fillId="0" borderId="0"/>
    <xf numFmtId="9"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cellStyleXfs>
  <cellXfs count="540">
    <xf numFmtId="0" fontId="0" fillId="0" borderId="0" xfId="0"/>
    <xf numFmtId="0" fontId="6" fillId="0" borderId="1" xfId="0" applyFont="1" applyBorder="1" applyAlignment="1">
      <alignment horizontal="center"/>
    </xf>
    <xf numFmtId="164" fontId="0" fillId="0" borderId="0" xfId="0" applyNumberFormat="1"/>
    <xf numFmtId="0" fontId="6" fillId="0" borderId="2" xfId="0" applyFont="1" applyBorder="1"/>
    <xf numFmtId="0" fontId="6" fillId="0" borderId="3" xfId="0" applyFont="1" applyBorder="1"/>
    <xf numFmtId="49" fontId="0" fillId="0" borderId="0" xfId="0" applyNumberFormat="1"/>
    <xf numFmtId="49" fontId="6" fillId="0" borderId="2" xfId="0" applyNumberFormat="1" applyFont="1" applyBorder="1"/>
    <xf numFmtId="49" fontId="8" fillId="0" borderId="6" xfId="0" applyNumberFormat="1" applyFont="1" applyBorder="1"/>
    <xf numFmtId="49" fontId="6" fillId="0" borderId="7" xfId="0" applyNumberFormat="1" applyFont="1" applyBorder="1"/>
    <xf numFmtId="49" fontId="6" fillId="0" borderId="10" xfId="0" applyNumberFormat="1" applyFont="1" applyBorder="1"/>
    <xf numFmtId="49" fontId="8" fillId="0" borderId="11" xfId="0" applyNumberFormat="1" applyFont="1" applyBorder="1"/>
    <xf numFmtId="165" fontId="8" fillId="0" borderId="2" xfId="0" applyNumberFormat="1" applyFont="1" applyBorder="1"/>
    <xf numFmtId="165" fontId="8" fillId="0" borderId="12" xfId="0" applyNumberFormat="1" applyFont="1" applyBorder="1"/>
    <xf numFmtId="165" fontId="8" fillId="0" borderId="13" xfId="0" applyNumberFormat="1" applyFont="1" applyBorder="1"/>
    <xf numFmtId="165" fontId="8" fillId="0" borderId="14" xfId="0" applyNumberFormat="1" applyFont="1" applyBorder="1"/>
    <xf numFmtId="165" fontId="8" fillId="0" borderId="15" xfId="0" applyNumberFormat="1" applyFont="1" applyBorder="1"/>
    <xf numFmtId="165" fontId="8" fillId="0" borderId="4" xfId="0" applyNumberFormat="1" applyFont="1" applyBorder="1"/>
    <xf numFmtId="165" fontId="6" fillId="0" borderId="2" xfId="0" applyNumberFormat="1" applyFont="1" applyBorder="1"/>
    <xf numFmtId="165" fontId="6" fillId="0" borderId="5" xfId="0" applyNumberFormat="1" applyFont="1" applyBorder="1"/>
    <xf numFmtId="0" fontId="6" fillId="0" borderId="2" xfId="0" applyFont="1" applyBorder="1" applyAlignment="1">
      <alignment horizontal="center"/>
    </xf>
    <xf numFmtId="0" fontId="6" fillId="0" borderId="10" xfId="0" applyFont="1" applyBorder="1"/>
    <xf numFmtId="0" fontId="8" fillId="0" borderId="13" xfId="0" applyFont="1" applyBorder="1"/>
    <xf numFmtId="0" fontId="0" fillId="0" borderId="9" xfId="0" applyBorder="1"/>
    <xf numFmtId="0" fontId="0" fillId="0" borderId="7" xfId="0" applyBorder="1"/>
    <xf numFmtId="0" fontId="6" fillId="0" borderId="9" xfId="0" applyFont="1" applyBorder="1"/>
    <xf numFmtId="166" fontId="11" fillId="0" borderId="0" xfId="0" applyNumberFormat="1" applyFont="1"/>
    <xf numFmtId="0" fontId="6" fillId="0" borderId="0" xfId="0" applyFont="1"/>
    <xf numFmtId="166" fontId="12" fillId="0" borderId="0" xfId="0" applyNumberFormat="1" applyFont="1"/>
    <xf numFmtId="49" fontId="8" fillId="0" borderId="17" xfId="0" applyNumberFormat="1" applyFont="1" applyBorder="1"/>
    <xf numFmtId="0" fontId="8" fillId="0" borderId="17" xfId="0" applyFont="1" applyBorder="1"/>
    <xf numFmtId="0" fontId="8" fillId="0" borderId="11" xfId="0" applyFont="1" applyBorder="1"/>
    <xf numFmtId="0" fontId="6" fillId="0" borderId="18" xfId="0" applyFont="1" applyBorder="1"/>
    <xf numFmtId="0" fontId="0" fillId="0" borderId="8" xfId="0" applyBorder="1"/>
    <xf numFmtId="0" fontId="0" fillId="0" borderId="19" xfId="0" applyBorder="1"/>
    <xf numFmtId="0" fontId="9" fillId="0" borderId="18" xfId="0" applyFont="1" applyBorder="1"/>
    <xf numFmtId="0" fontId="8" fillId="0" borderId="0" xfId="0" applyFont="1"/>
    <xf numFmtId="49" fontId="6" fillId="0" borderId="16" xfId="0" applyNumberFormat="1" applyFont="1" applyBorder="1"/>
    <xf numFmtId="165" fontId="8" fillId="0" borderId="21" xfId="0" applyNumberFormat="1" applyFont="1" applyBorder="1"/>
    <xf numFmtId="165" fontId="8" fillId="0" borderId="22" xfId="0" applyNumberFormat="1" applyFont="1" applyBorder="1"/>
    <xf numFmtId="49" fontId="8" fillId="0" borderId="4" xfId="0" applyNumberFormat="1" applyFont="1" applyBorder="1"/>
    <xf numFmtId="165" fontId="8" fillId="0" borderId="23" xfId="0" applyNumberFormat="1" applyFont="1" applyBorder="1"/>
    <xf numFmtId="165" fontId="8" fillId="0" borderId="17" xfId="0" applyNumberFormat="1" applyFont="1" applyBorder="1"/>
    <xf numFmtId="165" fontId="8" fillId="0" borderId="5" xfId="0" applyNumberFormat="1" applyFont="1" applyBorder="1"/>
    <xf numFmtId="0" fontId="8" fillId="0" borderId="6" xfId="0" applyFont="1" applyBorder="1"/>
    <xf numFmtId="0" fontId="8" fillId="0" borderId="23" xfId="0" applyFont="1" applyBorder="1"/>
    <xf numFmtId="165" fontId="8" fillId="0" borderId="25" xfId="0" applyNumberFormat="1" applyFont="1" applyBorder="1"/>
    <xf numFmtId="49" fontId="8" fillId="0" borderId="3" xfId="0" applyNumberFormat="1" applyFont="1" applyBorder="1"/>
    <xf numFmtId="0" fontId="0" fillId="0" borderId="24" xfId="0" applyBorder="1"/>
    <xf numFmtId="0" fontId="15" fillId="0" borderId="0" xfId="0" applyFont="1"/>
    <xf numFmtId="0" fontId="15" fillId="0" borderId="13" xfId="0" applyFont="1" applyBorder="1"/>
    <xf numFmtId="0" fontId="14" fillId="0" borderId="9" xfId="0" applyFont="1" applyBorder="1"/>
    <xf numFmtId="0" fontId="15" fillId="0" borderId="9" xfId="0" applyFont="1" applyBorder="1"/>
    <xf numFmtId="0" fontId="14" fillId="0" borderId="0" xfId="0" applyFont="1" applyAlignment="1">
      <alignment horizontal="center"/>
    </xf>
    <xf numFmtId="0" fontId="14" fillId="0" borderId="13" xfId="0" applyFont="1" applyBorder="1" applyAlignment="1">
      <alignment horizontal="center"/>
    </xf>
    <xf numFmtId="3" fontId="14" fillId="0" borderId="0" xfId="0" applyNumberFormat="1" applyFont="1" applyAlignment="1">
      <alignment horizontal="right"/>
    </xf>
    <xf numFmtId="3" fontId="14" fillId="0" borderId="13" xfId="0" applyNumberFormat="1" applyFont="1" applyBorder="1"/>
    <xf numFmtId="3" fontId="15" fillId="0" borderId="0" xfId="0" applyNumberFormat="1" applyFont="1"/>
    <xf numFmtId="3" fontId="15" fillId="0" borderId="13" xfId="0" applyNumberFormat="1" applyFont="1" applyBorder="1"/>
    <xf numFmtId="3" fontId="14" fillId="0" borderId="0" xfId="0" applyNumberFormat="1" applyFont="1"/>
    <xf numFmtId="4" fontId="14" fillId="0" borderId="13" xfId="0" applyNumberFormat="1" applyFont="1" applyBorder="1"/>
    <xf numFmtId="0" fontId="15" fillId="0" borderId="7" xfId="0" applyFont="1" applyBorder="1" applyAlignment="1">
      <alignment vertical="center"/>
    </xf>
    <xf numFmtId="3" fontId="15" fillId="0" borderId="20" xfId="0" applyNumberFormat="1" applyFont="1" applyBorder="1" applyAlignment="1">
      <alignment vertical="center"/>
    </xf>
    <xf numFmtId="3" fontId="15" fillId="0" borderId="24" xfId="0" applyNumberFormat="1" applyFont="1" applyBorder="1" applyAlignment="1">
      <alignment vertical="center"/>
    </xf>
    <xf numFmtId="0" fontId="14" fillId="0" borderId="8" xfId="0" applyFont="1" applyBorder="1" applyAlignment="1">
      <alignment vertical="top"/>
    </xf>
    <xf numFmtId="0" fontId="15" fillId="0" borderId="18" xfId="0" applyFont="1" applyBorder="1"/>
    <xf numFmtId="0" fontId="15" fillId="0" borderId="19" xfId="0" applyFont="1" applyBorder="1"/>
    <xf numFmtId="0" fontId="15" fillId="0" borderId="20" xfId="0" applyFont="1" applyBorder="1"/>
    <xf numFmtId="0" fontId="15" fillId="0" borderId="24" xfId="0" applyFont="1" applyBorder="1"/>
    <xf numFmtId="0" fontId="15" fillId="0" borderId="0" xfId="0" applyFont="1" applyAlignment="1">
      <alignment horizontal="center"/>
    </xf>
    <xf numFmtId="3" fontId="15" fillId="0" borderId="13" xfId="0" applyNumberFormat="1" applyFont="1" applyBorder="1" applyAlignment="1">
      <alignment horizontal="center"/>
    </xf>
    <xf numFmtId="0" fontId="14" fillId="0" borderId="0" xfId="0" applyFont="1"/>
    <xf numFmtId="0" fontId="15" fillId="0" borderId="7" xfId="0" applyFont="1" applyBorder="1"/>
    <xf numFmtId="0" fontId="15" fillId="0" borderId="24" xfId="0" applyFont="1" applyBorder="1" applyAlignment="1">
      <alignment horizontal="center"/>
    </xf>
    <xf numFmtId="0" fontId="15" fillId="0" borderId="9" xfId="0" applyFont="1" applyBorder="1" applyAlignment="1">
      <alignment vertical="center"/>
    </xf>
    <xf numFmtId="3" fontId="15" fillId="0" borderId="0" xfId="0" applyNumberFormat="1" applyFont="1" applyAlignment="1">
      <alignment vertical="center"/>
    </xf>
    <xf numFmtId="3" fontId="15" fillId="0" borderId="13" xfId="0" applyNumberFormat="1" applyFont="1" applyBorder="1" applyAlignment="1">
      <alignment vertical="center"/>
    </xf>
    <xf numFmtId="0" fontId="6" fillId="0" borderId="26" xfId="0" applyFont="1" applyBorder="1"/>
    <xf numFmtId="165" fontId="7" fillId="0" borderId="17" xfId="0" applyNumberFormat="1" applyFont="1" applyBorder="1"/>
    <xf numFmtId="0" fontId="0" fillId="0" borderId="4" xfId="0" applyBorder="1"/>
    <xf numFmtId="165" fontId="8" fillId="0" borderId="6" xfId="0" applyNumberFormat="1" applyFont="1" applyBorder="1"/>
    <xf numFmtId="165" fontId="8" fillId="0" borderId="11" xfId="0" applyNumberFormat="1" applyFont="1" applyBorder="1"/>
    <xf numFmtId="49" fontId="8" fillId="0" borderId="27" xfId="0" applyNumberFormat="1" applyFont="1" applyBorder="1"/>
    <xf numFmtId="49" fontId="8" fillId="0" borderId="28" xfId="0" applyNumberFormat="1" applyFont="1" applyBorder="1"/>
    <xf numFmtId="49" fontId="8" fillId="0" borderId="9" xfId="0" applyNumberFormat="1" applyFont="1" applyBorder="1"/>
    <xf numFmtId="49" fontId="8" fillId="0" borderId="29" xfId="0" applyNumberFormat="1" applyFont="1" applyBorder="1"/>
    <xf numFmtId="49" fontId="8" fillId="0" borderId="30" xfId="0" applyNumberFormat="1" applyFont="1" applyBorder="1"/>
    <xf numFmtId="0" fontId="8" fillId="0" borderId="4" xfId="0" applyFont="1" applyBorder="1"/>
    <xf numFmtId="165" fontId="6" fillId="0" borderId="3" xfId="0" applyNumberFormat="1" applyFont="1" applyBorder="1"/>
    <xf numFmtId="4" fontId="8" fillId="0" borderId="0" xfId="0" applyNumberFormat="1" applyFont="1"/>
    <xf numFmtId="166" fontId="13" fillId="0" borderId="0" xfId="0" applyNumberFormat="1" applyFont="1"/>
    <xf numFmtId="0" fontId="0" fillId="0" borderId="2" xfId="0" applyBorder="1"/>
    <xf numFmtId="0" fontId="14" fillId="0" borderId="2" xfId="0" applyFont="1" applyBorder="1"/>
    <xf numFmtId="0" fontId="15" fillId="0" borderId="2" xfId="0" applyFont="1" applyBorder="1"/>
    <xf numFmtId="49" fontId="8" fillId="0" borderId="23" xfId="0" applyNumberFormat="1" applyFont="1" applyBorder="1"/>
    <xf numFmtId="165" fontId="8" fillId="0" borderId="3" xfId="0" applyNumberFormat="1" applyFont="1" applyBorder="1"/>
    <xf numFmtId="0" fontId="0" fillId="0" borderId="16" xfId="0" applyBorder="1"/>
    <xf numFmtId="0" fontId="0" fillId="0" borderId="5" xfId="0" applyBorder="1"/>
    <xf numFmtId="49" fontId="6" fillId="0" borderId="5" xfId="0" applyNumberFormat="1" applyFont="1" applyBorder="1"/>
    <xf numFmtId="165" fontId="8" fillId="0" borderId="16" xfId="0" applyNumberFormat="1" applyFont="1" applyBorder="1"/>
    <xf numFmtId="0" fontId="14" fillId="0" borderId="9" xfId="0" applyFont="1" applyBorder="1" applyAlignment="1">
      <alignment vertical="top"/>
    </xf>
    <xf numFmtId="0" fontId="0" fillId="0" borderId="17" xfId="0" applyBorder="1"/>
    <xf numFmtId="0" fontId="6" fillId="0" borderId="31" xfId="0" applyFont="1" applyBorder="1"/>
    <xf numFmtId="0" fontId="8" fillId="0" borderId="29" xfId="0" applyFont="1" applyBorder="1"/>
    <xf numFmtId="0" fontId="8" fillId="0" borderId="27" xfId="0" applyFont="1" applyBorder="1"/>
    <xf numFmtId="0" fontId="8" fillId="0" borderId="9" xfId="0" applyFont="1" applyBorder="1"/>
    <xf numFmtId="0" fontId="8" fillId="0" borderId="16" xfId="0" applyFont="1" applyBorder="1"/>
    <xf numFmtId="0" fontId="6" fillId="0" borderId="8" xfId="0" applyFont="1" applyBorder="1"/>
    <xf numFmtId="0" fontId="0" fillId="0" borderId="13" xfId="0" applyBorder="1"/>
    <xf numFmtId="49" fontId="6" fillId="0" borderId="17" xfId="0" applyNumberFormat="1" applyFont="1" applyBorder="1"/>
    <xf numFmtId="49" fontId="8" fillId="0" borderId="16" xfId="0" applyNumberFormat="1" applyFont="1" applyBorder="1"/>
    <xf numFmtId="165" fontId="6" fillId="0" borderId="32" xfId="0" applyNumberFormat="1" applyFont="1" applyBorder="1"/>
    <xf numFmtId="3" fontId="8" fillId="0" borderId="17" xfId="0" applyNumberFormat="1" applyFont="1" applyBorder="1"/>
    <xf numFmtId="3" fontId="0" fillId="0" borderId="17" xfId="0" applyNumberFormat="1" applyBorder="1"/>
    <xf numFmtId="49" fontId="0" fillId="0" borderId="5" xfId="0" applyNumberFormat="1" applyBorder="1"/>
    <xf numFmtId="0" fontId="0" fillId="0" borderId="23" xfId="0" applyBorder="1"/>
    <xf numFmtId="0" fontId="8" fillId="2" borderId="0" xfId="0" applyFont="1" applyFill="1"/>
    <xf numFmtId="49" fontId="8" fillId="2" borderId="0" xfId="0" applyNumberFormat="1" applyFont="1" applyFill="1"/>
    <xf numFmtId="0" fontId="8" fillId="2" borderId="8" xfId="0" applyFont="1" applyFill="1" applyBorder="1"/>
    <xf numFmtId="0" fontId="9" fillId="2" borderId="18" xfId="0" applyFont="1" applyFill="1" applyBorder="1"/>
    <xf numFmtId="0" fontId="6" fillId="2" borderId="18" xfId="0" applyFont="1" applyFill="1" applyBorder="1"/>
    <xf numFmtId="0" fontId="8" fillId="2" borderId="9" xfId="0" applyFont="1" applyFill="1" applyBorder="1"/>
    <xf numFmtId="0" fontId="8" fillId="2" borderId="13" xfId="0" applyFont="1" applyFill="1" applyBorder="1"/>
    <xf numFmtId="0" fontId="8" fillId="2" borderId="37" xfId="0" applyFont="1" applyFill="1" applyBorder="1"/>
    <xf numFmtId="0" fontId="6" fillId="2" borderId="0" xfId="0" applyFont="1" applyFill="1"/>
    <xf numFmtId="0" fontId="17" fillId="2" borderId="37" xfId="2" applyFont="1" applyFill="1" applyBorder="1"/>
    <xf numFmtId="0" fontId="14" fillId="2" borderId="37" xfId="0" applyFont="1" applyFill="1" applyBorder="1"/>
    <xf numFmtId="0" fontId="14" fillId="2" borderId="0" xfId="0" applyFont="1" applyFill="1"/>
    <xf numFmtId="0" fontId="15" fillId="2" borderId="37" xfId="0" applyFont="1" applyFill="1" applyBorder="1"/>
    <xf numFmtId="3" fontId="15" fillId="2" borderId="38" xfId="0" applyNumberFormat="1" applyFont="1" applyFill="1" applyBorder="1"/>
    <xf numFmtId="4" fontId="8" fillId="2" borderId="0" xfId="0" applyNumberFormat="1" applyFont="1" applyFill="1"/>
    <xf numFmtId="0" fontId="15" fillId="2" borderId="0" xfId="0" applyFont="1" applyFill="1"/>
    <xf numFmtId="0" fontId="14" fillId="2" borderId="41" xfId="0" applyFont="1" applyFill="1" applyBorder="1"/>
    <xf numFmtId="0" fontId="14" fillId="2" borderId="42" xfId="0" applyFont="1" applyFill="1" applyBorder="1"/>
    <xf numFmtId="165" fontId="8" fillId="2" borderId="0" xfId="0" applyNumberFormat="1" applyFont="1" applyFill="1"/>
    <xf numFmtId="49" fontId="8" fillId="2" borderId="41" xfId="0" applyNumberFormat="1" applyFont="1" applyFill="1" applyBorder="1"/>
    <xf numFmtId="0" fontId="8" fillId="2" borderId="7" xfId="0" applyFont="1" applyFill="1" applyBorder="1"/>
    <xf numFmtId="0" fontId="8" fillId="2" borderId="24" xfId="0" applyFont="1" applyFill="1" applyBorder="1"/>
    <xf numFmtId="166" fontId="11" fillId="2" borderId="0" xfId="0" applyNumberFormat="1" applyFont="1" applyFill="1"/>
    <xf numFmtId="166" fontId="12" fillId="2" borderId="0" xfId="0" applyNumberFormat="1" applyFont="1" applyFill="1"/>
    <xf numFmtId="166" fontId="13" fillId="2" borderId="0" xfId="0" applyNumberFormat="1" applyFont="1" applyFill="1"/>
    <xf numFmtId="168" fontId="4" fillId="2" borderId="0" xfId="3" applyNumberFormat="1" applyFill="1"/>
    <xf numFmtId="0" fontId="19" fillId="2" borderId="0" xfId="4" applyFont="1" applyFill="1"/>
    <xf numFmtId="0" fontId="0" fillId="2" borderId="0" xfId="0" applyFill="1"/>
    <xf numFmtId="167" fontId="0" fillId="2" borderId="0" xfId="0" applyNumberFormat="1" applyFill="1"/>
    <xf numFmtId="168" fontId="0" fillId="2" borderId="0" xfId="0" applyNumberFormat="1" applyFill="1"/>
    <xf numFmtId="167" fontId="19" fillId="2" borderId="0" xfId="4" applyNumberFormat="1" applyFont="1" applyFill="1"/>
    <xf numFmtId="49" fontId="6" fillId="2" borderId="39" xfId="0" applyNumberFormat="1" applyFont="1" applyFill="1" applyBorder="1"/>
    <xf numFmtId="165" fontId="8" fillId="2" borderId="45" xfId="0" applyNumberFormat="1" applyFont="1" applyFill="1" applyBorder="1"/>
    <xf numFmtId="0" fontId="6" fillId="2" borderId="39" xfId="0" applyFont="1" applyFill="1" applyBorder="1"/>
    <xf numFmtId="0" fontId="8" fillId="2" borderId="39" xfId="0" applyFont="1" applyFill="1" applyBorder="1"/>
    <xf numFmtId="0" fontId="15" fillId="2" borderId="33" xfId="0" applyFont="1" applyFill="1" applyBorder="1"/>
    <xf numFmtId="0" fontId="14" fillId="2" borderId="39" xfId="0" applyFont="1" applyFill="1" applyBorder="1"/>
    <xf numFmtId="0" fontId="14" fillId="2" borderId="40" xfId="0" applyFont="1" applyFill="1" applyBorder="1"/>
    <xf numFmtId="2" fontId="8" fillId="2" borderId="0" xfId="0" applyNumberFormat="1" applyFont="1" applyFill="1"/>
    <xf numFmtId="169" fontId="6" fillId="2" borderId="33" xfId="0" applyNumberFormat="1" applyFont="1" applyFill="1" applyBorder="1"/>
    <xf numFmtId="169" fontId="8" fillId="2" borderId="44" xfId="0" applyNumberFormat="1" applyFont="1" applyFill="1" applyBorder="1"/>
    <xf numFmtId="169" fontId="6" fillId="2" borderId="47" xfId="0" applyNumberFormat="1" applyFont="1" applyFill="1" applyBorder="1"/>
    <xf numFmtId="169" fontId="15" fillId="2" borderId="44" xfId="0" applyNumberFormat="1" applyFont="1" applyFill="1" applyBorder="1"/>
    <xf numFmtId="169" fontId="14" fillId="2" borderId="0" xfId="0" applyNumberFormat="1" applyFont="1" applyFill="1" applyAlignment="1">
      <alignment horizontal="center"/>
    </xf>
    <xf numFmtId="169" fontId="8" fillId="2" borderId="38" xfId="0" applyNumberFormat="1" applyFont="1" applyFill="1" applyBorder="1"/>
    <xf numFmtId="169" fontId="15" fillId="2" borderId="33" xfId="0" applyNumberFormat="1" applyFont="1" applyFill="1" applyBorder="1"/>
    <xf numFmtId="169" fontId="14" fillId="2" borderId="33" xfId="0" applyNumberFormat="1" applyFont="1" applyFill="1" applyBorder="1"/>
    <xf numFmtId="169" fontId="14" fillId="2" borderId="0" xfId="0" applyNumberFormat="1" applyFont="1" applyFill="1"/>
    <xf numFmtId="169" fontId="14" fillId="2" borderId="38" xfId="0" applyNumberFormat="1" applyFont="1" applyFill="1" applyBorder="1"/>
    <xf numFmtId="169" fontId="15" fillId="2" borderId="38" xfId="0" applyNumberFormat="1" applyFont="1" applyFill="1" applyBorder="1"/>
    <xf numFmtId="10" fontId="15" fillId="2" borderId="33" xfId="5" applyNumberFormat="1" applyFont="1" applyFill="1" applyBorder="1" applyAlignment="1"/>
    <xf numFmtId="0" fontId="18" fillId="2" borderId="0" xfId="0" applyFont="1" applyFill="1" applyAlignment="1">
      <alignment vertical="center"/>
    </xf>
    <xf numFmtId="0" fontId="6" fillId="2" borderId="0" xfId="0" applyFont="1" applyFill="1" applyAlignment="1">
      <alignment horizontal="right"/>
    </xf>
    <xf numFmtId="166" fontId="10" fillId="2" borderId="0" xfId="0" applyNumberFormat="1" applyFont="1" applyFill="1" applyAlignment="1">
      <alignment horizontal="center"/>
    </xf>
    <xf numFmtId="0" fontId="6" fillId="2" borderId="19" xfId="0" applyFont="1" applyFill="1" applyBorder="1"/>
    <xf numFmtId="166" fontId="10" fillId="2" borderId="13" xfId="0" applyNumberFormat="1" applyFont="1" applyFill="1" applyBorder="1" applyAlignment="1">
      <alignment horizontal="center"/>
    </xf>
    <xf numFmtId="166" fontId="11" fillId="2" borderId="13" xfId="0" applyNumberFormat="1" applyFont="1" applyFill="1" applyBorder="1"/>
    <xf numFmtId="166" fontId="13" fillId="2" borderId="13" xfId="0" applyNumberFormat="1" applyFont="1" applyFill="1" applyBorder="1"/>
    <xf numFmtId="49" fontId="8" fillId="2" borderId="20" xfId="0" applyNumberFormat="1" applyFont="1" applyFill="1" applyBorder="1"/>
    <xf numFmtId="0" fontId="8" fillId="2" borderId="20" xfId="0" applyFont="1" applyFill="1" applyBorder="1"/>
    <xf numFmtId="169" fontId="6" fillId="2" borderId="0" xfId="0" applyNumberFormat="1" applyFont="1" applyFill="1"/>
    <xf numFmtId="169" fontId="8" fillId="2" borderId="0" xfId="0" applyNumberFormat="1" applyFont="1" applyFill="1"/>
    <xf numFmtId="49" fontId="8" fillId="2" borderId="45" xfId="0" applyNumberFormat="1" applyFont="1" applyFill="1" applyBorder="1"/>
    <xf numFmtId="0" fontId="18" fillId="2" borderId="34" xfId="0" applyFont="1" applyFill="1" applyBorder="1" applyAlignment="1">
      <alignment horizontal="left"/>
    </xf>
    <xf numFmtId="0" fontId="18" fillId="2" borderId="0" xfId="0" applyFont="1" applyFill="1"/>
    <xf numFmtId="0" fontId="17" fillId="2" borderId="34" xfId="1" applyFont="1" applyFill="1" applyBorder="1"/>
    <xf numFmtId="169" fontId="14" fillId="2" borderId="45" xfId="0" applyNumberFormat="1" applyFont="1" applyFill="1" applyBorder="1" applyAlignment="1">
      <alignment horizontal="right"/>
    </xf>
    <xf numFmtId="0" fontId="14" fillId="2" borderId="43" xfId="0" applyFont="1" applyFill="1" applyBorder="1" applyAlignment="1">
      <alignment horizontal="center"/>
    </xf>
    <xf numFmtId="0" fontId="14" fillId="2" borderId="42" xfId="0" applyFont="1" applyFill="1" applyBorder="1" applyAlignment="1">
      <alignment horizontal="center"/>
    </xf>
    <xf numFmtId="0" fontId="9" fillId="2" borderId="0" xfId="0" applyFont="1" applyFill="1"/>
    <xf numFmtId="0" fontId="6" fillId="2" borderId="13" xfId="0" applyFont="1" applyFill="1" applyBorder="1"/>
    <xf numFmtId="0" fontId="6" fillId="2" borderId="44" xfId="0" applyFont="1" applyFill="1" applyBorder="1" applyAlignment="1">
      <alignment horizontal="center"/>
    </xf>
    <xf numFmtId="0" fontId="18" fillId="2" borderId="35" xfId="0" applyFont="1" applyFill="1" applyBorder="1" applyAlignment="1">
      <alignment horizontal="center"/>
    </xf>
    <xf numFmtId="0" fontId="18" fillId="2" borderId="36" xfId="0" applyFont="1" applyFill="1" applyBorder="1" applyAlignment="1">
      <alignment horizontal="center"/>
    </xf>
    <xf numFmtId="0" fontId="6" fillId="2" borderId="0" xfId="0" applyFont="1" applyFill="1" applyAlignment="1">
      <alignment horizontal="center"/>
    </xf>
    <xf numFmtId="0" fontId="6" fillId="2" borderId="0" xfId="0" applyFont="1" applyFill="1" applyAlignment="1">
      <alignment horizontal="center" vertical="center"/>
    </xf>
    <xf numFmtId="0" fontId="8" fillId="2" borderId="0" xfId="6" applyFill="1"/>
    <xf numFmtId="0" fontId="8" fillId="0" borderId="0" xfId="6"/>
    <xf numFmtId="49" fontId="8" fillId="2" borderId="0" xfId="6" applyNumberFormat="1" applyFill="1"/>
    <xf numFmtId="0" fontId="8" fillId="2" borderId="8" xfId="6" applyFill="1" applyBorder="1"/>
    <xf numFmtId="0" fontId="9" fillId="2" borderId="18" xfId="6" applyFont="1" applyFill="1" applyBorder="1"/>
    <xf numFmtId="0" fontId="6" fillId="2" borderId="18" xfId="6" applyFont="1" applyFill="1" applyBorder="1"/>
    <xf numFmtId="0" fontId="8" fillId="2" borderId="19" xfId="6" applyFill="1" applyBorder="1"/>
    <xf numFmtId="0" fontId="8" fillId="2" borderId="9" xfId="6" applyFill="1" applyBorder="1"/>
    <xf numFmtId="0" fontId="8" fillId="2" borderId="13" xfId="6" applyFill="1" applyBorder="1"/>
    <xf numFmtId="49" fontId="6" fillId="2" borderId="39" xfId="6" applyNumberFormat="1" applyFont="1" applyFill="1" applyBorder="1"/>
    <xf numFmtId="0" fontId="6" fillId="2" borderId="33" xfId="6" applyFont="1" applyFill="1" applyBorder="1" applyAlignment="1">
      <alignment horizontal="center"/>
    </xf>
    <xf numFmtId="0" fontId="6" fillId="2" borderId="0" xfId="6" applyFont="1" applyFill="1" applyAlignment="1">
      <alignment horizontal="center"/>
    </xf>
    <xf numFmtId="0" fontId="8" fillId="2" borderId="48" xfId="6" applyFill="1" applyBorder="1"/>
    <xf numFmtId="49" fontId="6" fillId="2" borderId="37" xfId="6" applyNumberFormat="1" applyFont="1" applyFill="1" applyBorder="1"/>
    <xf numFmtId="169" fontId="6" fillId="2" borderId="33" xfId="6" applyNumberFormat="1" applyFont="1" applyFill="1" applyBorder="1"/>
    <xf numFmtId="169" fontId="6" fillId="2" borderId="0" xfId="6" applyNumberFormat="1" applyFont="1" applyFill="1"/>
    <xf numFmtId="49" fontId="8" fillId="2" borderId="37" xfId="6" applyNumberFormat="1" applyFill="1" applyBorder="1"/>
    <xf numFmtId="169" fontId="8" fillId="2" borderId="44" xfId="6" applyNumberFormat="1" applyFill="1" applyBorder="1"/>
    <xf numFmtId="169" fontId="8" fillId="2" borderId="0" xfId="6" applyNumberFormat="1" applyFill="1"/>
    <xf numFmtId="4" fontId="8" fillId="2" borderId="0" xfId="6" applyNumberFormat="1" applyFill="1"/>
    <xf numFmtId="0" fontId="8" fillId="2" borderId="7" xfId="6" applyFill="1" applyBorder="1"/>
    <xf numFmtId="49" fontId="8" fillId="2" borderId="20" xfId="6" applyNumberFormat="1" applyFill="1" applyBorder="1"/>
    <xf numFmtId="0" fontId="8" fillId="2" borderId="20" xfId="6" applyFill="1" applyBorder="1"/>
    <xf numFmtId="0" fontId="8" fillId="2" borderId="24" xfId="6" applyFill="1" applyBorder="1"/>
    <xf numFmtId="49" fontId="6" fillId="2" borderId="34" xfId="6" applyNumberFormat="1" applyFont="1" applyFill="1" applyBorder="1"/>
    <xf numFmtId="0" fontId="8" fillId="2" borderId="35" xfId="6" applyFill="1" applyBorder="1"/>
    <xf numFmtId="49" fontId="8" fillId="0" borderId="37" xfId="6" applyNumberFormat="1" applyBorder="1"/>
    <xf numFmtId="169" fontId="8" fillId="0" borderId="44" xfId="6" applyNumberFormat="1" applyBorder="1"/>
    <xf numFmtId="169" fontId="6" fillId="0" borderId="0" xfId="6" applyNumberFormat="1" applyFont="1"/>
    <xf numFmtId="169" fontId="8" fillId="0" borderId="0" xfId="6" applyNumberFormat="1"/>
    <xf numFmtId="49" fontId="6" fillId="0" borderId="37" xfId="6" applyNumberFormat="1" applyFont="1" applyBorder="1"/>
    <xf numFmtId="169" fontId="6" fillId="0" borderId="33" xfId="6" applyNumberFormat="1" applyFont="1" applyBorder="1"/>
    <xf numFmtId="0" fontId="6" fillId="0" borderId="37" xfId="6" applyFont="1" applyBorder="1"/>
    <xf numFmtId="0" fontId="8" fillId="0" borderId="37" xfId="6" applyBorder="1"/>
    <xf numFmtId="169" fontId="8" fillId="0" borderId="38" xfId="6" applyNumberFormat="1" applyBorder="1"/>
    <xf numFmtId="169" fontId="6" fillId="0" borderId="46" xfId="6" applyNumberFormat="1" applyFont="1" applyBorder="1"/>
    <xf numFmtId="49" fontId="8" fillId="0" borderId="41" xfId="6" applyNumberFormat="1" applyBorder="1"/>
    <xf numFmtId="165" fontId="8" fillId="0" borderId="43" xfId="6" applyNumberFormat="1" applyBorder="1"/>
    <xf numFmtId="165" fontId="8" fillId="0" borderId="0" xfId="6" applyNumberFormat="1"/>
    <xf numFmtId="0" fontId="8" fillId="0" borderId="42" xfId="6" applyBorder="1"/>
    <xf numFmtId="166" fontId="10" fillId="0" borderId="0" xfId="6" applyNumberFormat="1" applyFont="1"/>
    <xf numFmtId="0" fontId="6" fillId="0" borderId="0" xfId="6" applyFont="1" applyAlignment="1">
      <alignment horizontal="center"/>
    </xf>
    <xf numFmtId="0" fontId="6" fillId="0" borderId="39" xfId="6" applyFont="1" applyBorder="1"/>
    <xf numFmtId="0" fontId="6" fillId="0" borderId="33" xfId="6" applyFont="1" applyBorder="1" applyAlignment="1">
      <alignment horizontal="center"/>
    </xf>
    <xf numFmtId="0" fontId="8" fillId="0" borderId="39" xfId="6" applyBorder="1"/>
    <xf numFmtId="0" fontId="8" fillId="0" borderId="40" xfId="6" applyBorder="1"/>
    <xf numFmtId="0" fontId="17" fillId="0" borderId="34" xfId="7" applyFont="1" applyBorder="1"/>
    <xf numFmtId="0" fontId="17" fillId="0" borderId="36" xfId="7" applyFont="1" applyBorder="1"/>
    <xf numFmtId="169" fontId="6" fillId="0" borderId="36" xfId="6" applyNumberFormat="1" applyFont="1" applyBorder="1"/>
    <xf numFmtId="0" fontId="17" fillId="0" borderId="37" xfId="7" applyFont="1" applyBorder="1"/>
    <xf numFmtId="0" fontId="17" fillId="0" borderId="38" xfId="7" applyFont="1" applyBorder="1"/>
    <xf numFmtId="169" fontId="6" fillId="0" borderId="40" xfId="6" applyNumberFormat="1" applyFont="1" applyBorder="1"/>
    <xf numFmtId="0" fontId="8" fillId="0" borderId="38" xfId="6" applyBorder="1"/>
    <xf numFmtId="169" fontId="15" fillId="0" borderId="38" xfId="6" applyNumberFormat="1" applyFont="1" applyBorder="1"/>
    <xf numFmtId="0" fontId="8" fillId="0" borderId="41" xfId="6" applyBorder="1"/>
    <xf numFmtId="0" fontId="8" fillId="0" borderId="43" xfId="6" applyBorder="1"/>
    <xf numFmtId="0" fontId="17" fillId="0" borderId="39" xfId="8" applyFont="1" applyBorder="1"/>
    <xf numFmtId="0" fontId="17" fillId="0" borderId="40" xfId="8" applyFont="1" applyBorder="1"/>
    <xf numFmtId="0" fontId="14" fillId="0" borderId="37" xfId="6" applyFont="1" applyBorder="1" applyAlignment="1">
      <alignment horizontal="center"/>
    </xf>
    <xf numFmtId="0" fontId="14" fillId="0" borderId="0" xfId="6" applyFont="1" applyAlignment="1">
      <alignment horizontal="center"/>
    </xf>
    <xf numFmtId="0" fontId="14" fillId="0" borderId="38" xfId="6" applyFont="1" applyBorder="1" applyAlignment="1">
      <alignment horizontal="center"/>
    </xf>
    <xf numFmtId="0" fontId="14" fillId="0" borderId="37" xfId="6" applyFont="1" applyBorder="1"/>
    <xf numFmtId="0" fontId="14" fillId="0" borderId="0" xfId="6" applyFont="1"/>
    <xf numFmtId="0" fontId="15" fillId="0" borderId="33" xfId="6" applyFont="1" applyBorder="1"/>
    <xf numFmtId="169" fontId="14" fillId="0" borderId="33" xfId="6" applyNumberFormat="1" applyFont="1" applyBorder="1" applyAlignment="1">
      <alignment horizontal="right"/>
    </xf>
    <xf numFmtId="169" fontId="14" fillId="0" borderId="0" xfId="6" applyNumberFormat="1" applyFont="1" applyAlignment="1">
      <alignment horizontal="center"/>
    </xf>
    <xf numFmtId="169" fontId="15" fillId="0" borderId="33" xfId="6" applyNumberFormat="1" applyFont="1" applyBorder="1"/>
    <xf numFmtId="169" fontId="14" fillId="0" borderId="33" xfId="6" applyNumberFormat="1" applyFont="1" applyBorder="1"/>
    <xf numFmtId="169" fontId="14" fillId="0" borderId="0" xfId="6" applyNumberFormat="1" applyFont="1"/>
    <xf numFmtId="169" fontId="14" fillId="0" borderId="38" xfId="6" applyNumberFormat="1" applyFont="1" applyBorder="1"/>
    <xf numFmtId="3" fontId="15" fillId="0" borderId="38" xfId="6" applyNumberFormat="1" applyFont="1" applyBorder="1"/>
    <xf numFmtId="0" fontId="14" fillId="0" borderId="39" xfId="6" applyFont="1" applyBorder="1"/>
    <xf numFmtId="3" fontId="14" fillId="0" borderId="40" xfId="6" applyNumberFormat="1" applyFont="1" applyBorder="1"/>
    <xf numFmtId="0" fontId="15" fillId="0" borderId="37" xfId="6" applyFont="1" applyBorder="1"/>
    <xf numFmtId="0" fontId="15" fillId="0" borderId="0" xfId="6" applyFont="1"/>
    <xf numFmtId="0" fontId="14" fillId="0" borderId="40" xfId="6" applyFont="1" applyBorder="1"/>
    <xf numFmtId="0" fontId="14" fillId="0" borderId="41" xfId="6" applyFont="1" applyBorder="1"/>
    <xf numFmtId="0" fontId="14" fillId="0" borderId="42" xfId="6" applyFont="1" applyBorder="1"/>
    <xf numFmtId="10" fontId="15" fillId="0" borderId="33" xfId="9" applyNumberFormat="1" applyFont="1" applyFill="1" applyBorder="1" applyAlignment="1"/>
    <xf numFmtId="0" fontId="6" fillId="0" borderId="41" xfId="6" applyFont="1" applyBorder="1"/>
    <xf numFmtId="0" fontId="6" fillId="0" borderId="0" xfId="6" applyFont="1" applyAlignment="1">
      <alignment horizontal="right" vertical="center"/>
    </xf>
    <xf numFmtId="0" fontId="8" fillId="2" borderId="0" xfId="0" applyFont="1" applyFill="1" applyAlignment="1">
      <alignment vertical="center"/>
    </xf>
    <xf numFmtId="0" fontId="21" fillId="2" borderId="0" xfId="0" applyFont="1" applyFill="1"/>
    <xf numFmtId="0" fontId="8" fillId="2" borderId="0" xfId="0" applyFont="1" applyFill="1" applyAlignment="1">
      <alignment horizontal="center" vertical="center"/>
    </xf>
    <xf numFmtId="0" fontId="22" fillId="2" borderId="0" xfId="0" applyFont="1" applyFill="1" applyAlignment="1">
      <alignment horizontal="center" vertical="center"/>
    </xf>
    <xf numFmtId="0" fontId="6" fillId="2" borderId="0" xfId="0" applyFont="1" applyFill="1" applyAlignment="1">
      <alignment horizontal="left" vertical="center"/>
    </xf>
    <xf numFmtId="170" fontId="8" fillId="2" borderId="0" xfId="10" applyFont="1" applyFill="1" applyAlignment="1">
      <alignment vertical="center"/>
    </xf>
    <xf numFmtId="0" fontId="8" fillId="2" borderId="8" xfId="0" applyFont="1" applyFill="1" applyBorder="1" applyAlignment="1">
      <alignment horizontal="center" vertical="center"/>
    </xf>
    <xf numFmtId="164" fontId="6" fillId="2" borderId="18" xfId="0" applyNumberFormat="1" applyFont="1" applyFill="1" applyBorder="1" applyAlignment="1">
      <alignment horizontal="center"/>
    </xf>
    <xf numFmtId="164" fontId="6" fillId="2" borderId="19" xfId="0" applyNumberFormat="1" applyFont="1" applyFill="1" applyBorder="1" applyAlignment="1">
      <alignment horizontal="center"/>
    </xf>
    <xf numFmtId="170" fontId="23" fillId="2" borderId="0" xfId="0" applyNumberFormat="1" applyFont="1" applyFill="1" applyAlignment="1">
      <alignment horizontal="center"/>
    </xf>
    <xf numFmtId="0" fontId="8" fillId="2" borderId="8" xfId="0" applyFont="1" applyFill="1" applyBorder="1" applyAlignment="1">
      <alignment vertical="center"/>
    </xf>
    <xf numFmtId="0" fontId="6" fillId="2" borderId="0" xfId="0" applyFont="1" applyFill="1" applyAlignment="1">
      <alignment horizontal="left" vertical="center" indent="1"/>
    </xf>
    <xf numFmtId="0" fontId="6" fillId="2" borderId="9" xfId="0" applyFont="1" applyFill="1" applyBorder="1" applyAlignment="1">
      <alignment horizontal="left" vertical="center" indent="1"/>
    </xf>
    <xf numFmtId="164" fontId="6" fillId="2" borderId="0" xfId="0" applyNumberFormat="1" applyFont="1" applyFill="1" applyAlignment="1">
      <alignment horizontal="center"/>
    </xf>
    <xf numFmtId="164" fontId="6" fillId="2" borderId="13" xfId="0" applyNumberFormat="1" applyFont="1" applyFill="1" applyBorder="1" applyAlignment="1">
      <alignment horizontal="center"/>
    </xf>
    <xf numFmtId="0" fontId="8" fillId="2" borderId="0" xfId="0" applyFont="1" applyFill="1" applyAlignment="1">
      <alignment horizontal="left" vertical="center"/>
    </xf>
    <xf numFmtId="0" fontId="6" fillId="2" borderId="49" xfId="0" applyFont="1" applyFill="1" applyBorder="1" applyAlignment="1">
      <alignment horizontal="left" vertical="center" indent="1"/>
    </xf>
    <xf numFmtId="170" fontId="6" fillId="2" borderId="48" xfId="11" applyFont="1" applyFill="1" applyBorder="1" applyAlignment="1">
      <alignment horizontal="left" vertical="center" indent="1"/>
    </xf>
    <xf numFmtId="170" fontId="6" fillId="2" borderId="50" xfId="11" applyFont="1" applyFill="1" applyBorder="1" applyAlignment="1">
      <alignment vertical="center"/>
    </xf>
    <xf numFmtId="170" fontId="8" fillId="2" borderId="0" xfId="0" applyNumberFormat="1" applyFont="1" applyFill="1" applyAlignment="1">
      <alignment vertical="center"/>
    </xf>
    <xf numFmtId="0" fontId="6" fillId="2" borderId="49" xfId="0" applyFont="1" applyFill="1" applyBorder="1" applyAlignment="1">
      <alignment horizontal="left" vertical="center" indent="2"/>
    </xf>
    <xf numFmtId="170" fontId="6" fillId="2" borderId="50" xfId="11" applyFont="1" applyFill="1" applyBorder="1" applyAlignment="1">
      <alignment horizontal="left" vertical="center" indent="1"/>
    </xf>
    <xf numFmtId="0" fontId="8" fillId="2" borderId="9" xfId="0" applyFont="1" applyFill="1" applyBorder="1" applyAlignment="1">
      <alignment horizontal="left" vertical="center" indent="1"/>
    </xf>
    <xf numFmtId="170" fontId="8" fillId="2" borderId="0" xfId="11" applyFont="1" applyFill="1" applyBorder="1" applyAlignment="1">
      <alignment horizontal="right" vertical="center"/>
    </xf>
    <xf numFmtId="170" fontId="8" fillId="2" borderId="13" xfId="11" applyFont="1" applyFill="1" applyBorder="1" applyAlignment="1">
      <alignment vertical="center"/>
    </xf>
    <xf numFmtId="170" fontId="8" fillId="2" borderId="0" xfId="11" applyFont="1" applyFill="1" applyBorder="1" applyAlignment="1">
      <alignment horizontal="left" vertical="center" indent="1"/>
    </xf>
    <xf numFmtId="170" fontId="8" fillId="2" borderId="13" xfId="11" applyFont="1" applyFill="1" applyBorder="1" applyAlignment="1">
      <alignment horizontal="left" vertical="center" indent="1"/>
    </xf>
    <xf numFmtId="0" fontId="6" fillId="2" borderId="51" xfId="0" applyFont="1" applyFill="1" applyBorder="1" applyAlignment="1">
      <alignment horizontal="left" vertical="center" indent="2"/>
    </xf>
    <xf numFmtId="170" fontId="8" fillId="2" borderId="35" xfId="11" applyFont="1" applyFill="1" applyBorder="1" applyAlignment="1">
      <alignment horizontal="right" vertical="center"/>
    </xf>
    <xf numFmtId="170" fontId="8" fillId="2" borderId="52" xfId="11" applyFont="1" applyFill="1" applyBorder="1" applyAlignment="1">
      <alignment horizontal="right" vertical="center"/>
    </xf>
    <xf numFmtId="0" fontId="6" fillId="2" borderId="9" xfId="0" applyFont="1" applyFill="1" applyBorder="1" applyAlignment="1">
      <alignment horizontal="left" vertical="center" wrapText="1"/>
    </xf>
    <xf numFmtId="170" fontId="6" fillId="2" borderId="0" xfId="11" applyFont="1" applyFill="1" applyBorder="1" applyAlignment="1">
      <alignment horizontal="left" vertical="center" indent="1"/>
    </xf>
    <xf numFmtId="170" fontId="6" fillId="2" borderId="13" xfId="11" applyFont="1" applyFill="1" applyBorder="1" applyAlignment="1">
      <alignment horizontal="left" vertical="center" indent="1"/>
    </xf>
    <xf numFmtId="0" fontId="6" fillId="2" borderId="51" xfId="0" applyFont="1" applyFill="1" applyBorder="1" applyAlignment="1">
      <alignment horizontal="left" vertical="center" indent="1"/>
    </xf>
    <xf numFmtId="170" fontId="6" fillId="2" borderId="35" xfId="11" applyFont="1" applyFill="1" applyBorder="1" applyAlignment="1">
      <alignment horizontal="right" vertical="center"/>
    </xf>
    <xf numFmtId="170" fontId="6" fillId="2" borderId="52" xfId="11" applyFont="1" applyFill="1" applyBorder="1" applyAlignment="1">
      <alignment horizontal="right" vertical="center"/>
    </xf>
    <xf numFmtId="0" fontId="8" fillId="2" borderId="51" xfId="0" applyFont="1" applyFill="1" applyBorder="1" applyAlignment="1">
      <alignment horizontal="left" vertical="center" indent="1"/>
    </xf>
    <xf numFmtId="0" fontId="6" fillId="2" borderId="53" xfId="0" applyFont="1" applyFill="1" applyBorder="1" applyAlignment="1">
      <alignment horizontal="left" vertical="center" indent="1"/>
    </xf>
    <xf numFmtId="170" fontId="6" fillId="2" borderId="42" xfId="11" applyFont="1" applyFill="1" applyBorder="1" applyAlignment="1">
      <alignment horizontal="right" vertical="center"/>
    </xf>
    <xf numFmtId="170" fontId="6" fillId="2" borderId="54" xfId="11" applyFont="1" applyFill="1" applyBorder="1" applyAlignment="1">
      <alignment horizontal="right" vertical="center"/>
    </xf>
    <xf numFmtId="170" fontId="8" fillId="2" borderId="13" xfId="11" applyFont="1" applyFill="1" applyBorder="1" applyAlignment="1">
      <alignment horizontal="right" vertical="center"/>
    </xf>
    <xf numFmtId="0" fontId="8" fillId="2" borderId="0" xfId="0" applyFont="1" applyFill="1" applyAlignment="1">
      <alignment horizontal="left" indent="2"/>
    </xf>
    <xf numFmtId="0" fontId="8" fillId="2" borderId="53" xfId="0" applyFont="1" applyFill="1" applyBorder="1" applyAlignment="1">
      <alignment horizontal="left" vertical="center" indent="1"/>
    </xf>
    <xf numFmtId="170" fontId="8" fillId="2" borderId="42" xfId="11" applyFont="1" applyFill="1" applyBorder="1" applyAlignment="1">
      <alignment horizontal="left" vertical="center" indent="1"/>
    </xf>
    <xf numFmtId="170" fontId="8" fillId="2" borderId="42" xfId="11" applyFont="1" applyFill="1" applyBorder="1" applyAlignment="1">
      <alignment horizontal="right" vertical="center"/>
    </xf>
    <xf numFmtId="170" fontId="8" fillId="2" borderId="54" xfId="11" applyFont="1" applyFill="1" applyBorder="1" applyAlignment="1">
      <alignment vertical="center"/>
    </xf>
    <xf numFmtId="170" fontId="6" fillId="0" borderId="50" xfId="11" applyFont="1" applyFill="1" applyBorder="1" applyAlignment="1">
      <alignment horizontal="left" vertical="center" indent="1"/>
    </xf>
    <xf numFmtId="170" fontId="21" fillId="2" borderId="0" xfId="12" applyFont="1" applyFill="1"/>
    <xf numFmtId="0" fontId="8" fillId="2" borderId="0" xfId="0" applyFont="1" applyFill="1" applyAlignment="1">
      <alignment horizontal="left" vertical="center" indent="1"/>
    </xf>
    <xf numFmtId="170" fontId="6" fillId="2" borderId="48" xfId="11" applyFont="1" applyFill="1" applyBorder="1" applyAlignment="1">
      <alignment vertical="center"/>
    </xf>
    <xf numFmtId="0" fontId="8" fillId="2" borderId="9" xfId="0" applyFont="1" applyFill="1" applyBorder="1" applyAlignment="1">
      <alignment horizontal="left" vertical="center" indent="2"/>
    </xf>
    <xf numFmtId="170" fontId="8" fillId="2" borderId="52" xfId="11" applyFont="1" applyFill="1" applyBorder="1" applyAlignment="1">
      <alignment vertical="center"/>
    </xf>
    <xf numFmtId="170" fontId="6" fillId="2" borderId="42" xfId="11" applyFont="1" applyFill="1" applyBorder="1" applyAlignment="1">
      <alignment vertical="center"/>
    </xf>
    <xf numFmtId="170" fontId="6" fillId="2" borderId="54" xfId="11" applyFont="1" applyFill="1" applyBorder="1" applyAlignment="1">
      <alignment vertical="center"/>
    </xf>
    <xf numFmtId="0" fontId="8" fillId="2" borderId="53" xfId="0" applyFont="1" applyFill="1" applyBorder="1" applyAlignment="1">
      <alignment vertical="center"/>
    </xf>
    <xf numFmtId="170" fontId="8" fillId="2" borderId="42" xfId="11" applyFont="1" applyFill="1" applyBorder="1" applyAlignment="1">
      <alignment vertical="center"/>
    </xf>
    <xf numFmtId="0" fontId="24" fillId="2" borderId="9" xfId="0" applyFont="1" applyFill="1" applyBorder="1" applyAlignment="1">
      <alignment horizontal="left" vertical="center" indent="2"/>
    </xf>
    <xf numFmtId="0" fontId="8" fillId="2" borderId="9" xfId="0" applyFont="1" applyFill="1" applyBorder="1" applyAlignment="1">
      <alignment vertical="center"/>
    </xf>
    <xf numFmtId="170" fontId="8" fillId="2" borderId="0" xfId="11" applyFont="1" applyFill="1" applyBorder="1" applyAlignment="1">
      <alignment vertical="center"/>
    </xf>
    <xf numFmtId="0" fontId="6" fillId="2" borderId="9" xfId="0" applyFont="1" applyFill="1" applyBorder="1" applyAlignment="1">
      <alignment horizontal="left" vertical="center" indent="2"/>
    </xf>
    <xf numFmtId="170" fontId="6" fillId="2" borderId="0" xfId="11" applyFont="1" applyFill="1" applyBorder="1" applyAlignment="1">
      <alignment vertical="center"/>
    </xf>
    <xf numFmtId="170" fontId="6" fillId="0" borderId="13" xfId="11" applyFont="1" applyFill="1" applyBorder="1" applyAlignment="1">
      <alignment vertical="center"/>
    </xf>
    <xf numFmtId="170" fontId="25" fillId="2" borderId="0" xfId="11" applyFont="1" applyFill="1" applyBorder="1" applyAlignment="1">
      <alignment horizontal="left" vertical="center" indent="1"/>
    </xf>
    <xf numFmtId="170" fontId="25" fillId="2" borderId="13" xfId="11" applyFont="1" applyFill="1" applyBorder="1" applyAlignment="1">
      <alignment horizontal="left" vertical="center" indent="1"/>
    </xf>
    <xf numFmtId="0" fontId="24" fillId="2" borderId="0" xfId="0" applyFont="1" applyFill="1" applyAlignment="1">
      <alignment horizontal="left" vertical="center" indent="1"/>
    </xf>
    <xf numFmtId="0" fontId="24" fillId="2" borderId="51" xfId="0" applyFont="1" applyFill="1" applyBorder="1" applyAlignment="1">
      <alignment horizontal="left" vertical="center" indent="1"/>
    </xf>
    <xf numFmtId="170" fontId="6" fillId="2" borderId="35" xfId="11" applyFont="1" applyFill="1" applyBorder="1" applyAlignment="1">
      <alignment vertical="center"/>
    </xf>
    <xf numFmtId="170" fontId="6" fillId="2" borderId="52" xfId="11" applyFont="1" applyFill="1" applyBorder="1" applyAlignment="1">
      <alignment vertical="center"/>
    </xf>
    <xf numFmtId="170" fontId="6" fillId="0" borderId="13" xfId="11" applyFont="1" applyFill="1" applyBorder="1" applyAlignment="1">
      <alignment horizontal="left" vertical="center" indent="1"/>
    </xf>
    <xf numFmtId="170" fontId="6" fillId="2" borderId="13" xfId="11" applyFont="1" applyFill="1" applyBorder="1" applyAlignment="1">
      <alignment vertical="center"/>
    </xf>
    <xf numFmtId="170" fontId="8" fillId="2" borderId="54" xfId="11" applyFont="1" applyFill="1" applyBorder="1" applyAlignment="1">
      <alignment horizontal="right" vertical="center"/>
    </xf>
    <xf numFmtId="170" fontId="6" fillId="0" borderId="52" xfId="11" applyFont="1" applyFill="1" applyBorder="1" applyAlignment="1">
      <alignment horizontal="right" vertical="center"/>
    </xf>
    <xf numFmtId="170" fontId="6" fillId="2" borderId="48" xfId="11" applyFont="1" applyFill="1" applyBorder="1" applyAlignment="1">
      <alignment horizontal="right" vertical="center"/>
    </xf>
    <xf numFmtId="170" fontId="6" fillId="2" borderId="50" xfId="11" applyFont="1" applyFill="1" applyBorder="1" applyAlignment="1">
      <alignment horizontal="right" vertical="center"/>
    </xf>
    <xf numFmtId="170" fontId="6" fillId="2" borderId="13" xfId="11" applyFont="1" applyFill="1" applyBorder="1" applyAlignment="1">
      <alignment horizontal="right" vertical="center"/>
    </xf>
    <xf numFmtId="43" fontId="8" fillId="2" borderId="0" xfId="0" applyNumberFormat="1" applyFont="1" applyFill="1" applyAlignment="1">
      <alignment horizontal="left" vertical="center"/>
    </xf>
    <xf numFmtId="170" fontId="6" fillId="2" borderId="53" xfId="10" applyFont="1" applyFill="1" applyBorder="1" applyAlignment="1">
      <alignment horizontal="left" vertical="center" indent="1"/>
    </xf>
    <xf numFmtId="170" fontId="8" fillId="2" borderId="9" xfId="10" applyFont="1" applyFill="1" applyBorder="1" applyAlignment="1">
      <alignment horizontal="left" vertical="center" indent="2"/>
    </xf>
    <xf numFmtId="170" fontId="6" fillId="2" borderId="0" xfId="11" applyFont="1" applyFill="1" applyBorder="1" applyAlignment="1">
      <alignment horizontal="right" vertical="center"/>
    </xf>
    <xf numFmtId="170" fontId="8" fillId="2" borderId="0" xfId="12" applyFont="1" applyFill="1" applyBorder="1" applyAlignment="1">
      <alignment horizontal="right" vertical="center"/>
    </xf>
    <xf numFmtId="0" fontId="6" fillId="2" borderId="7" xfId="0" applyFont="1" applyFill="1" applyBorder="1" applyAlignment="1">
      <alignment horizontal="left" vertical="center" indent="1"/>
    </xf>
    <xf numFmtId="170" fontId="6" fillId="2" borderId="20" xfId="11" applyFont="1" applyFill="1" applyBorder="1" applyAlignment="1">
      <alignment vertical="center"/>
    </xf>
    <xf numFmtId="171" fontId="21" fillId="2" borderId="0" xfId="12" applyNumberFormat="1" applyFont="1" applyFill="1"/>
    <xf numFmtId="0" fontId="22" fillId="2" borderId="0" xfId="0" applyFont="1" applyFill="1"/>
    <xf numFmtId="43" fontId="8" fillId="2" borderId="0" xfId="0" applyNumberFormat="1" applyFont="1" applyFill="1" applyAlignment="1">
      <alignment vertical="center"/>
    </xf>
    <xf numFmtId="170" fontId="22" fillId="2" borderId="0" xfId="10" applyFont="1" applyFill="1" applyAlignment="1">
      <alignment vertical="center"/>
    </xf>
    <xf numFmtId="0" fontId="6" fillId="2" borderId="0" xfId="0" applyFont="1" applyFill="1" applyAlignment="1">
      <alignment vertical="center"/>
    </xf>
    <xf numFmtId="170" fontId="6" fillId="2" borderId="0" xfId="10" applyFont="1" applyFill="1" applyAlignment="1">
      <alignment vertical="center"/>
    </xf>
    <xf numFmtId="0" fontId="22" fillId="2" borderId="0" xfId="0" applyFont="1" applyFill="1" applyAlignment="1">
      <alignment vertical="center"/>
    </xf>
    <xf numFmtId="170" fontId="8" fillId="2" borderId="0" xfId="12" applyFont="1" applyFill="1" applyAlignment="1">
      <alignment vertical="center"/>
    </xf>
    <xf numFmtId="0" fontId="26" fillId="0" borderId="0" xfId="0" applyFont="1"/>
    <xf numFmtId="0" fontId="26" fillId="2" borderId="0" xfId="0" applyFont="1" applyFill="1"/>
    <xf numFmtId="170" fontId="21" fillId="2" borderId="42" xfId="12" applyFont="1" applyFill="1" applyBorder="1"/>
    <xf numFmtId="0" fontId="21" fillId="0" borderId="0" xfId="0" applyFont="1"/>
    <xf numFmtId="170" fontId="6" fillId="2" borderId="47" xfId="12" applyFont="1" applyFill="1" applyBorder="1" applyAlignment="1">
      <alignment horizontal="center"/>
    </xf>
    <xf numFmtId="170" fontId="6" fillId="2" borderId="45" xfId="12" applyFont="1" applyFill="1" applyBorder="1" applyAlignment="1">
      <alignment horizontal="center"/>
    </xf>
    <xf numFmtId="0" fontId="24" fillId="2" borderId="47" xfId="0" applyFont="1" applyFill="1" applyBorder="1"/>
    <xf numFmtId="0" fontId="24" fillId="2" borderId="47" xfId="0" applyFont="1" applyFill="1" applyBorder="1" applyAlignment="1">
      <alignment horizontal="left" indent="3"/>
    </xf>
    <xf numFmtId="170" fontId="6" fillId="2" borderId="47" xfId="11" applyFont="1" applyFill="1" applyBorder="1"/>
    <xf numFmtId="170" fontId="21" fillId="0" borderId="0" xfId="10" applyFont="1" applyFill="1"/>
    <xf numFmtId="170" fontId="21" fillId="0" borderId="0" xfId="12" applyFont="1" applyFill="1"/>
    <xf numFmtId="0" fontId="21" fillId="2" borderId="34" xfId="0" applyFont="1" applyFill="1" applyBorder="1"/>
    <xf numFmtId="0" fontId="24" fillId="2" borderId="35" xfId="0" applyFont="1" applyFill="1" applyBorder="1" applyAlignment="1">
      <alignment horizontal="left"/>
    </xf>
    <xf numFmtId="170" fontId="8" fillId="2" borderId="47" xfId="11" applyFont="1" applyFill="1" applyBorder="1"/>
    <xf numFmtId="0" fontId="21" fillId="2" borderId="37" xfId="0" applyFont="1" applyFill="1" applyBorder="1"/>
    <xf numFmtId="0" fontId="24" fillId="2" borderId="0" xfId="0" applyFont="1" applyFill="1" applyAlignment="1">
      <alignment horizontal="left"/>
    </xf>
    <xf numFmtId="170" fontId="8" fillId="2" borderId="44" xfId="11" applyFont="1" applyFill="1" applyBorder="1"/>
    <xf numFmtId="170" fontId="6" fillId="2" borderId="44" xfId="11" applyFont="1" applyFill="1" applyBorder="1" applyAlignment="1">
      <alignment horizontal="left"/>
    </xf>
    <xf numFmtId="0" fontId="21" fillId="2" borderId="41" xfId="0" applyFont="1" applyFill="1" applyBorder="1"/>
    <xf numFmtId="0" fontId="24" fillId="2" borderId="42" xfId="0" applyFont="1" applyFill="1" applyBorder="1" applyAlignment="1">
      <alignment horizontal="left"/>
    </xf>
    <xf numFmtId="170" fontId="6" fillId="2" borderId="45" xfId="11" applyFont="1" applyFill="1" applyBorder="1" applyAlignment="1">
      <alignment horizontal="left"/>
    </xf>
    <xf numFmtId="0" fontId="24" fillId="2" borderId="41" xfId="0" applyFont="1" applyFill="1" applyBorder="1"/>
    <xf numFmtId="0" fontId="21" fillId="2" borderId="43" xfId="0" applyFont="1" applyFill="1" applyBorder="1"/>
    <xf numFmtId="170" fontId="6" fillId="2" borderId="33" xfId="11" applyFont="1" applyFill="1" applyBorder="1"/>
    <xf numFmtId="170" fontId="6" fillId="2" borderId="47" xfId="11" applyFont="1" applyFill="1" applyBorder="1" applyAlignment="1">
      <alignment horizontal="left"/>
    </xf>
    <xf numFmtId="170" fontId="6" fillId="2" borderId="44" xfId="0" applyNumberFormat="1" applyFont="1" applyFill="1" applyBorder="1" applyAlignment="1">
      <alignment horizontal="left"/>
    </xf>
    <xf numFmtId="0" fontId="21" fillId="2" borderId="0" xfId="0" applyFont="1" applyFill="1" applyAlignment="1">
      <alignment horizontal="left" indent="2"/>
    </xf>
    <xf numFmtId="170" fontId="8" fillId="2" borderId="44" xfId="0" applyNumberFormat="1" applyFont="1" applyFill="1" applyBorder="1" applyAlignment="1">
      <alignment horizontal="left" indent="2"/>
    </xf>
    <xf numFmtId="170" fontId="8" fillId="2" borderId="44" xfId="11" applyFont="1" applyFill="1" applyBorder="1" applyAlignment="1">
      <alignment horizontal="left" indent="2"/>
    </xf>
    <xf numFmtId="170" fontId="8" fillId="2" borderId="44" xfId="11" applyFont="1" applyFill="1" applyBorder="1" applyAlignment="1">
      <alignment horizontal="left"/>
    </xf>
    <xf numFmtId="170" fontId="24" fillId="2" borderId="0" xfId="10" applyFont="1" applyFill="1" applyBorder="1" applyAlignment="1">
      <alignment horizontal="left"/>
    </xf>
    <xf numFmtId="170" fontId="6" fillId="2" borderId="44" xfId="11" applyFont="1" applyFill="1" applyBorder="1" applyAlignment="1">
      <alignment horizontal="left" indent="2"/>
    </xf>
    <xf numFmtId="0" fontId="21" fillId="2" borderId="0" xfId="0" applyFont="1" applyFill="1" applyAlignment="1">
      <alignment horizontal="left" indent="3"/>
    </xf>
    <xf numFmtId="170" fontId="8" fillId="2" borderId="44" xfId="11" applyFont="1" applyFill="1" applyBorder="1" applyAlignment="1">
      <alignment horizontal="left" indent="3"/>
    </xf>
    <xf numFmtId="0" fontId="6" fillId="2" borderId="55" xfId="0" applyFont="1" applyFill="1" applyBorder="1" applyAlignment="1">
      <alignment horizontal="left" indent="3"/>
    </xf>
    <xf numFmtId="0" fontId="8" fillId="2" borderId="56" xfId="0" applyFont="1" applyFill="1" applyBorder="1"/>
    <xf numFmtId="170" fontId="6" fillId="2" borderId="56" xfId="11" applyFont="1" applyFill="1" applyBorder="1"/>
    <xf numFmtId="0" fontId="6" fillId="2" borderId="0" xfId="0" applyFont="1" applyFill="1" applyAlignment="1">
      <alignment horizontal="left" indent="3"/>
    </xf>
    <xf numFmtId="170" fontId="6" fillId="2" borderId="0" xfId="11" applyFont="1" applyFill="1" applyBorder="1"/>
    <xf numFmtId="170" fontId="21" fillId="0" borderId="0" xfId="10" applyFont="1" applyFill="1" applyBorder="1"/>
    <xf numFmtId="0" fontId="24" fillId="2" borderId="39" xfId="0" applyFont="1" applyFill="1" applyBorder="1" applyAlignment="1">
      <alignment horizontal="left" indent="3"/>
    </xf>
    <xf numFmtId="0" fontId="21" fillId="2" borderId="40" xfId="0" applyFont="1" applyFill="1" applyBorder="1" applyAlignment="1">
      <alignment horizontal="left" indent="3"/>
    </xf>
    <xf numFmtId="164" fontId="8" fillId="2" borderId="33" xfId="11" applyNumberFormat="1" applyFont="1" applyFill="1" applyBorder="1" applyAlignment="1"/>
    <xf numFmtId="170" fontId="8" fillId="2" borderId="33" xfId="11" applyFont="1" applyFill="1" applyBorder="1" applyAlignment="1">
      <alignment horizontal="left" indent="3"/>
    </xf>
    <xf numFmtId="0" fontId="24" fillId="2" borderId="39" xfId="0" applyFont="1" applyFill="1" applyBorder="1"/>
    <xf numFmtId="0" fontId="21" fillId="2" borderId="40" xfId="0" applyFont="1" applyFill="1" applyBorder="1"/>
    <xf numFmtId="0" fontId="24" fillId="2" borderId="34" xfId="0" applyFont="1" applyFill="1" applyBorder="1" applyAlignment="1">
      <alignment horizontal="left" indent="3"/>
    </xf>
    <xf numFmtId="0" fontId="21" fillId="2" borderId="36" xfId="0" applyFont="1" applyFill="1" applyBorder="1" applyAlignment="1">
      <alignment horizontal="left" indent="3"/>
    </xf>
    <xf numFmtId="170" fontId="8" fillId="2" borderId="47" xfId="11" applyFont="1" applyFill="1" applyBorder="1" applyAlignment="1">
      <alignment horizontal="left" indent="3"/>
    </xf>
    <xf numFmtId="0" fontId="21" fillId="2" borderId="38" xfId="0" applyFont="1" applyFill="1" applyBorder="1" applyAlignment="1">
      <alignment horizontal="left" indent="3"/>
    </xf>
    <xf numFmtId="0" fontId="21" fillId="2" borderId="43" xfId="0" applyFont="1" applyFill="1" applyBorder="1" applyAlignment="1">
      <alignment horizontal="left" indent="3"/>
    </xf>
    <xf numFmtId="170" fontId="8" fillId="2" borderId="45" xfId="11" applyFont="1" applyFill="1" applyBorder="1" applyAlignment="1">
      <alignment horizontal="left" indent="3"/>
    </xf>
    <xf numFmtId="171" fontId="8" fillId="2" borderId="0" xfId="0" applyNumberFormat="1" applyFont="1" applyFill="1" applyAlignment="1">
      <alignment vertical="center"/>
    </xf>
    <xf numFmtId="0" fontId="24" fillId="2" borderId="34" xfId="0" applyFont="1" applyFill="1" applyBorder="1"/>
    <xf numFmtId="0" fontId="21" fillId="2" borderId="36" xfId="0" applyFont="1" applyFill="1" applyBorder="1"/>
    <xf numFmtId="0" fontId="24" fillId="2" borderId="37" xfId="0" applyFont="1" applyFill="1" applyBorder="1" applyAlignment="1">
      <alignment horizontal="left" indent="3"/>
    </xf>
    <xf numFmtId="0" fontId="24" fillId="2" borderId="38" xfId="0" applyFont="1" applyFill="1" applyBorder="1" applyAlignment="1">
      <alignment horizontal="left"/>
    </xf>
    <xf numFmtId="0" fontId="21" fillId="2" borderId="38" xfId="0" applyFont="1" applyFill="1" applyBorder="1" applyAlignment="1">
      <alignment horizontal="left" indent="2"/>
    </xf>
    <xf numFmtId="0" fontId="24" fillId="2" borderId="37" xfId="0" applyFont="1" applyFill="1" applyBorder="1" applyAlignment="1">
      <alignment horizontal="left" indent="6"/>
    </xf>
    <xf numFmtId="0" fontId="24" fillId="2" borderId="38" xfId="0" applyFont="1" applyFill="1" applyBorder="1"/>
    <xf numFmtId="164" fontId="6" fillId="2" borderId="44" xfId="11" applyNumberFormat="1" applyFont="1" applyFill="1" applyBorder="1" applyAlignment="1">
      <alignment horizontal="right"/>
    </xf>
    <xf numFmtId="0" fontId="24" fillId="2" borderId="43" xfId="0" applyFont="1" applyFill="1" applyBorder="1" applyAlignment="1">
      <alignment horizontal="left"/>
    </xf>
    <xf numFmtId="0" fontId="24" fillId="2" borderId="56" xfId="0" applyFont="1" applyFill="1" applyBorder="1" applyAlignment="1">
      <alignment horizontal="left" indent="3"/>
    </xf>
    <xf numFmtId="0" fontId="21" fillId="2" borderId="56" xfId="0" applyFont="1" applyFill="1" applyBorder="1"/>
    <xf numFmtId="0" fontId="24" fillId="2" borderId="0" xfId="0" applyFont="1" applyFill="1" applyAlignment="1">
      <alignment horizontal="left" indent="3"/>
    </xf>
    <xf numFmtId="164" fontId="6" fillId="2" borderId="56" xfId="11" applyNumberFormat="1" applyFont="1" applyFill="1" applyBorder="1"/>
    <xf numFmtId="170" fontId="27" fillId="2" borderId="44" xfId="11" applyFont="1" applyFill="1" applyBorder="1" applyAlignment="1">
      <alignment horizontal="left" indent="3"/>
    </xf>
    <xf numFmtId="0" fontId="8" fillId="2" borderId="38" xfId="0" applyFont="1" applyFill="1" applyBorder="1" applyAlignment="1">
      <alignment horizontal="left" indent="3"/>
    </xf>
    <xf numFmtId="170" fontId="8" fillId="2" borderId="0" xfId="11" applyFont="1" applyFill="1" applyBorder="1"/>
    <xf numFmtId="0" fontId="24" fillId="2" borderId="41" xfId="0" applyFont="1" applyFill="1" applyBorder="1" applyAlignment="1">
      <alignment horizontal="left" indent="3"/>
    </xf>
    <xf numFmtId="170" fontId="8" fillId="2" borderId="33" xfId="11" applyFont="1" applyFill="1" applyBorder="1"/>
    <xf numFmtId="170" fontId="21" fillId="2" borderId="0" xfId="11" applyFont="1" applyFill="1"/>
    <xf numFmtId="170" fontId="21" fillId="2" borderId="0" xfId="0" applyNumberFormat="1" applyFont="1" applyFill="1"/>
    <xf numFmtId="170" fontId="8" fillId="2" borderId="0" xfId="10" applyFont="1" applyFill="1"/>
    <xf numFmtId="170" fontId="21" fillId="0" borderId="0" xfId="0" applyNumberFormat="1" applyFont="1"/>
    <xf numFmtId="172" fontId="24" fillId="2" borderId="0" xfId="0" applyNumberFormat="1" applyFont="1" applyFill="1"/>
    <xf numFmtId="0" fontId="21" fillId="2" borderId="0" xfId="0" applyFont="1" applyFill="1" applyAlignment="1">
      <alignment horizontal="left"/>
    </xf>
    <xf numFmtId="49" fontId="21" fillId="2" borderId="0" xfId="0" applyNumberFormat="1" applyFont="1" applyFill="1" applyAlignment="1">
      <alignment horizontal="left" vertical="top"/>
    </xf>
    <xf numFmtId="0" fontId="21" fillId="2" borderId="0" xfId="0" applyFont="1" applyFill="1" applyAlignment="1">
      <alignment wrapText="1"/>
    </xf>
    <xf numFmtId="170" fontId="21" fillId="2" borderId="0" xfId="12" applyFont="1" applyFill="1" applyAlignment="1">
      <alignment wrapText="1"/>
    </xf>
    <xf numFmtId="0" fontId="21" fillId="2" borderId="0" xfId="0" applyFont="1" applyFill="1" applyAlignment="1">
      <alignment horizontal="left" indent="4"/>
    </xf>
    <xf numFmtId="170" fontId="21" fillId="2" borderId="0" xfId="12" applyFont="1" applyFill="1" applyAlignment="1">
      <alignment horizontal="left" indent="4"/>
    </xf>
    <xf numFmtId="170" fontId="8" fillId="2" borderId="0" xfId="12" applyFont="1" applyFill="1"/>
    <xf numFmtId="169" fontId="6" fillId="2" borderId="44" xfId="6" applyNumberFormat="1" applyFont="1" applyFill="1" applyBorder="1"/>
    <xf numFmtId="49" fontId="29" fillId="3" borderId="33" xfId="0" applyNumberFormat="1" applyFont="1" applyFill="1" applyBorder="1" applyAlignment="1">
      <alignment horizontal="center" vertical="top" wrapText="1"/>
    </xf>
    <xf numFmtId="49" fontId="29" fillId="3" borderId="33" xfId="0" applyNumberFormat="1" applyFont="1" applyFill="1" applyBorder="1" applyAlignment="1">
      <alignment horizontal="left" vertical="top"/>
    </xf>
    <xf numFmtId="0" fontId="29" fillId="3" borderId="33" xfId="0" applyFont="1" applyFill="1" applyBorder="1" applyAlignment="1">
      <alignment horizontal="left" vertical="top" wrapText="1"/>
    </xf>
    <xf numFmtId="49" fontId="30" fillId="3" borderId="57" xfId="0" applyNumberFormat="1" applyFont="1" applyFill="1" applyBorder="1" applyAlignment="1">
      <alignment horizontal="right" vertical="top"/>
    </xf>
    <xf numFmtId="173" fontId="30" fillId="4" borderId="57" xfId="0" applyNumberFormat="1" applyFont="1" applyFill="1" applyBorder="1" applyAlignment="1">
      <alignment horizontal="right" vertical="top"/>
    </xf>
    <xf numFmtId="173" fontId="30" fillId="5" borderId="57" xfId="0" applyNumberFormat="1" applyFont="1" applyFill="1" applyBorder="1" applyAlignment="1">
      <alignment horizontal="right" vertical="top"/>
    </xf>
    <xf numFmtId="173" fontId="30" fillId="3" borderId="57" xfId="0" applyNumberFormat="1" applyFont="1" applyFill="1" applyBorder="1" applyAlignment="1">
      <alignment horizontal="right" vertical="top"/>
    </xf>
    <xf numFmtId="169" fontId="8" fillId="0" borderId="45" xfId="6" applyNumberFormat="1" applyBorder="1"/>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18" fillId="2" borderId="37" xfId="0" applyFont="1" applyFill="1" applyBorder="1" applyAlignment="1">
      <alignment horizontal="center"/>
    </xf>
    <xf numFmtId="0" fontId="18" fillId="2" borderId="0" xfId="0" applyFont="1" applyFill="1" applyAlignment="1">
      <alignment horizontal="center"/>
    </xf>
    <xf numFmtId="0" fontId="18" fillId="2" borderId="38" xfId="0" applyFont="1" applyFill="1" applyBorder="1" applyAlignment="1">
      <alignment horizontal="center"/>
    </xf>
    <xf numFmtId="0" fontId="14" fillId="2" borderId="37" xfId="0" applyFont="1" applyFill="1" applyBorder="1" applyAlignment="1">
      <alignment horizontal="center"/>
    </xf>
    <xf numFmtId="0" fontId="14" fillId="2" borderId="0" xfId="0" applyFont="1" applyFill="1" applyAlignment="1">
      <alignment horizontal="center"/>
    </xf>
    <xf numFmtId="0" fontId="14" fillId="2" borderId="38" xfId="0" applyFont="1" applyFill="1" applyBorder="1" applyAlignment="1">
      <alignment horizontal="center"/>
    </xf>
    <xf numFmtId="0" fontId="14" fillId="2" borderId="34" xfId="0" applyFont="1" applyFill="1" applyBorder="1" applyAlignment="1">
      <alignment horizontal="center"/>
    </xf>
    <xf numFmtId="0" fontId="14" fillId="2" borderId="35" xfId="0" applyFont="1" applyFill="1" applyBorder="1" applyAlignment="1">
      <alignment horizontal="center"/>
    </xf>
    <xf numFmtId="0" fontId="14" fillId="2" borderId="36" xfId="0" applyFont="1" applyFill="1" applyBorder="1" applyAlignment="1">
      <alignment horizontal="center"/>
    </xf>
    <xf numFmtId="0" fontId="6" fillId="2" borderId="37" xfId="0" applyFont="1" applyFill="1" applyBorder="1" applyAlignment="1">
      <alignment horizontal="center" vertical="center"/>
    </xf>
    <xf numFmtId="0" fontId="6" fillId="2" borderId="0" xfId="0" applyFont="1" applyFill="1" applyAlignment="1">
      <alignment horizontal="center" vertical="center"/>
    </xf>
    <xf numFmtId="0" fontId="6" fillId="2" borderId="38" xfId="0" applyFont="1" applyFill="1" applyBorder="1" applyAlignment="1">
      <alignment horizontal="center" vertical="center"/>
    </xf>
    <xf numFmtId="0" fontId="6" fillId="2" borderId="34" xfId="0" applyFont="1" applyFill="1" applyBorder="1" applyAlignment="1">
      <alignment horizontal="center"/>
    </xf>
    <xf numFmtId="0" fontId="6" fillId="2" borderId="35"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0" xfId="0" applyFont="1" applyFill="1" applyAlignment="1">
      <alignment horizontal="center"/>
    </xf>
    <xf numFmtId="0" fontId="6" fillId="2" borderId="38" xfId="0" applyFont="1" applyFill="1" applyBorder="1" applyAlignment="1">
      <alignment horizontal="center"/>
    </xf>
    <xf numFmtId="0" fontId="6" fillId="2" borderId="41" xfId="0" applyFont="1" applyFill="1" applyBorder="1" applyAlignment="1">
      <alignment horizontal="center"/>
    </xf>
    <xf numFmtId="0" fontId="6" fillId="2" borderId="42" xfId="0" applyFont="1" applyFill="1" applyBorder="1" applyAlignment="1">
      <alignment horizontal="center"/>
    </xf>
    <xf numFmtId="0" fontId="6" fillId="2" borderId="43" xfId="0" applyFont="1" applyFill="1" applyBorder="1" applyAlignment="1">
      <alignment horizont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6" applyFont="1" applyBorder="1" applyAlignment="1">
      <alignment horizontal="center"/>
    </xf>
    <xf numFmtId="0" fontId="6" fillId="0" borderId="38" xfId="6" applyFont="1" applyBorder="1" applyAlignment="1">
      <alignment horizontal="center"/>
    </xf>
    <xf numFmtId="0" fontId="6" fillId="0" borderId="0" xfId="6" applyFont="1" applyAlignment="1">
      <alignment horizontal="center"/>
    </xf>
    <xf numFmtId="0" fontId="6" fillId="2" borderId="34" xfId="6" applyFont="1" applyFill="1" applyBorder="1" applyAlignment="1">
      <alignment horizontal="center"/>
    </xf>
    <xf numFmtId="0" fontId="6" fillId="2" borderId="35" xfId="6" applyFont="1" applyFill="1" applyBorder="1" applyAlignment="1">
      <alignment horizontal="center"/>
    </xf>
    <xf numFmtId="0" fontId="6" fillId="2" borderId="36" xfId="6" applyFont="1" applyFill="1" applyBorder="1" applyAlignment="1">
      <alignment horizontal="center"/>
    </xf>
    <xf numFmtId="0" fontId="6" fillId="2" borderId="37" xfId="6" applyFont="1" applyFill="1" applyBorder="1" applyAlignment="1">
      <alignment horizontal="center"/>
    </xf>
    <xf numFmtId="0" fontId="6" fillId="2" borderId="0" xfId="6" applyFont="1" applyFill="1" applyAlignment="1">
      <alignment horizontal="center"/>
    </xf>
    <xf numFmtId="0" fontId="6" fillId="2" borderId="38" xfId="6" applyFont="1" applyFill="1" applyBorder="1" applyAlignment="1">
      <alignment horizontal="center"/>
    </xf>
    <xf numFmtId="0" fontId="6" fillId="2" borderId="41" xfId="6" applyFont="1" applyFill="1" applyBorder="1" applyAlignment="1">
      <alignment horizontal="center"/>
    </xf>
    <xf numFmtId="0" fontId="6" fillId="2" borderId="42" xfId="6" applyFont="1" applyFill="1" applyBorder="1" applyAlignment="1">
      <alignment horizontal="center"/>
    </xf>
    <xf numFmtId="0" fontId="6" fillId="2" borderId="43" xfId="6" applyFont="1" applyFill="1" applyBorder="1" applyAlignment="1">
      <alignment horizontal="center"/>
    </xf>
    <xf numFmtId="0" fontId="6" fillId="0" borderId="34" xfId="6" applyFont="1" applyBorder="1" applyAlignment="1">
      <alignment horizontal="center"/>
    </xf>
    <xf numFmtId="0" fontId="6" fillId="0" borderId="36" xfId="6" applyFont="1" applyBorder="1" applyAlignment="1">
      <alignment horizontal="center"/>
    </xf>
    <xf numFmtId="0" fontId="6" fillId="0" borderId="35" xfId="6" applyFont="1" applyBorder="1" applyAlignment="1">
      <alignment horizontal="center"/>
    </xf>
    <xf numFmtId="0" fontId="18" fillId="0" borderId="34" xfId="6" applyFont="1" applyBorder="1" applyAlignment="1">
      <alignment horizontal="center"/>
    </xf>
    <xf numFmtId="0" fontId="18" fillId="0" borderId="35" xfId="6" applyFont="1" applyBorder="1" applyAlignment="1">
      <alignment horizontal="center"/>
    </xf>
    <xf numFmtId="0" fontId="18" fillId="0" borderId="36" xfId="6" applyFont="1" applyBorder="1" applyAlignment="1">
      <alignment horizontal="center"/>
    </xf>
    <xf numFmtId="0" fontId="18" fillId="0" borderId="34" xfId="6" applyFont="1" applyBorder="1" applyAlignment="1">
      <alignment horizontal="center" vertical="center"/>
    </xf>
    <xf numFmtId="0" fontId="18" fillId="0" borderId="35" xfId="6" applyFont="1" applyBorder="1" applyAlignment="1">
      <alignment horizontal="center" vertical="center"/>
    </xf>
    <xf numFmtId="0" fontId="18" fillId="0" borderId="36" xfId="6" applyFont="1" applyBorder="1" applyAlignment="1">
      <alignment horizontal="center" vertical="center"/>
    </xf>
    <xf numFmtId="0" fontId="18" fillId="0" borderId="41" xfId="6" applyFont="1" applyBorder="1" applyAlignment="1">
      <alignment horizontal="center" vertical="center"/>
    </xf>
    <xf numFmtId="0" fontId="18" fillId="0" borderId="42" xfId="6" applyFont="1" applyBorder="1" applyAlignment="1">
      <alignment horizontal="center" vertical="center"/>
    </xf>
    <xf numFmtId="0" fontId="18" fillId="0" borderId="43" xfId="6" applyFont="1" applyBorder="1" applyAlignment="1">
      <alignment horizontal="center" vertical="center"/>
    </xf>
    <xf numFmtId="0" fontId="6" fillId="0" borderId="41" xfId="6" applyFont="1" applyBorder="1" applyAlignment="1">
      <alignment horizontal="center"/>
    </xf>
    <xf numFmtId="0" fontId="6" fillId="0" borderId="43" xfId="6" applyFont="1" applyBorder="1" applyAlignment="1">
      <alignment horizontal="center"/>
    </xf>
    <xf numFmtId="0" fontId="6" fillId="0" borderId="42" xfId="6" applyFont="1" applyBorder="1" applyAlignment="1">
      <alignment horizontal="center"/>
    </xf>
    <xf numFmtId="0" fontId="14" fillId="0" borderId="33" xfId="6" applyFont="1" applyBorder="1" applyAlignment="1">
      <alignment horizontal="center"/>
    </xf>
    <xf numFmtId="0" fontId="14" fillId="0" borderId="45" xfId="6" applyFont="1" applyBorder="1" applyAlignment="1">
      <alignment horizontal="center"/>
    </xf>
    <xf numFmtId="0" fontId="14" fillId="0" borderId="37" xfId="6" applyFont="1" applyBorder="1" applyAlignment="1">
      <alignment horizontal="center"/>
    </xf>
    <xf numFmtId="0" fontId="14" fillId="0" borderId="0" xfId="6" applyFont="1" applyAlignment="1">
      <alignment horizontal="center"/>
    </xf>
    <xf numFmtId="0" fontId="14" fillId="0" borderId="38" xfId="6" applyFont="1" applyBorder="1" applyAlignment="1">
      <alignment horizontal="center"/>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24" fillId="2" borderId="0" xfId="0" applyFont="1" applyFill="1" applyAlignment="1">
      <alignment horizontal="center"/>
    </xf>
    <xf numFmtId="0" fontId="21" fillId="2" borderId="0" xfId="0" applyFont="1" applyFill="1" applyAlignment="1">
      <alignment horizontal="center"/>
    </xf>
    <xf numFmtId="0" fontId="28" fillId="2" borderId="0" xfId="0" applyFont="1" applyFill="1" applyAlignment="1">
      <alignment horizontal="left" vertical="center" wrapText="1"/>
    </xf>
    <xf numFmtId="49" fontId="29" fillId="3" borderId="33" xfId="0" applyNumberFormat="1" applyFont="1" applyFill="1" applyBorder="1" applyAlignment="1">
      <alignment horizontal="center" vertical="top" wrapText="1"/>
    </xf>
    <xf numFmtId="166" fontId="11" fillId="0" borderId="0" xfId="0" applyNumberFormat="1" applyFont="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166" fontId="10" fillId="0" borderId="20" xfId="0" applyNumberFormat="1" applyFont="1" applyBorder="1" applyAlignment="1">
      <alignment horizontal="center"/>
    </xf>
    <xf numFmtId="0" fontId="6" fillId="0" borderId="26" xfId="0" applyFont="1" applyBorder="1" applyAlignment="1">
      <alignment horizontal="right"/>
    </xf>
    <xf numFmtId="0" fontId="6" fillId="0" borderId="8"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4" fillId="0" borderId="8"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cellXfs>
  <cellStyles count="13">
    <cellStyle name="Millares 12" xfId="11" xr:uid="{00000000-0005-0000-0000-000000000000}"/>
    <cellStyle name="Millares 2" xfId="12" xr:uid="{00000000-0005-0000-0000-000001000000}"/>
    <cellStyle name="Millares 3 2" xfId="10" xr:uid="{00000000-0005-0000-0000-000002000000}"/>
    <cellStyle name="Normal" xfId="0" builtinId="0"/>
    <cellStyle name="Normal 2" xfId="1" xr:uid="{00000000-0005-0000-0000-000004000000}"/>
    <cellStyle name="Normal 2 2" xfId="8" xr:uid="{00000000-0005-0000-0000-000005000000}"/>
    <cellStyle name="Normal 3" xfId="2" xr:uid="{00000000-0005-0000-0000-000006000000}"/>
    <cellStyle name="Normal 3 2" xfId="7" xr:uid="{00000000-0005-0000-0000-000007000000}"/>
    <cellStyle name="Normal 4" xfId="3" xr:uid="{00000000-0005-0000-0000-000008000000}"/>
    <cellStyle name="Normal 5" xfId="4" xr:uid="{00000000-0005-0000-0000-000009000000}"/>
    <cellStyle name="Normal 6" xfId="6" xr:uid="{00000000-0005-0000-0000-00000A000000}"/>
    <cellStyle name="Porcentaje" xfId="5" builtinId="5"/>
    <cellStyle name="Porcentaje 2" xfId="9" xr:uid="{00000000-0005-0000-0000-00000C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3</xdr:row>
      <xdr:rowOff>27976</xdr:rowOff>
    </xdr:from>
    <xdr:to>
      <xdr:col>2</xdr:col>
      <xdr:colOff>1914524</xdr:colOff>
      <xdr:row>4</xdr:row>
      <xdr:rowOff>654294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437551"/>
          <a:ext cx="1809749" cy="664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2</xdr:row>
      <xdr:rowOff>28575</xdr:rowOff>
    </xdr:from>
    <xdr:to>
      <xdr:col>2</xdr:col>
      <xdr:colOff>1904999</xdr:colOff>
      <xdr:row>4</xdr:row>
      <xdr:rowOff>597743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2425"/>
          <a:ext cx="1809749" cy="664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5</xdr:row>
      <xdr:rowOff>38100</xdr:rowOff>
    </xdr:from>
    <xdr:to>
      <xdr:col>2</xdr:col>
      <xdr:colOff>895350</xdr:colOff>
      <xdr:row>5</xdr:row>
      <xdr:rowOff>238125</xdr:rowOff>
    </xdr:to>
    <xdr:pic>
      <xdr:nvPicPr>
        <xdr:cNvPr id="2" name="Picture 1" descr="C:\Documents and Settings\csilva\Mis documentos\logomail_01.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4350" y="695325"/>
          <a:ext cx="790575" cy="2000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80.194.16.193\Datos\Users\fgomez_axis\Desktop\Santander%20Consumer\Notas%20EEFF\2021\9.%20Septiembre\Hoja%20de%20trabajo%20Notas%20EE.FF%20Se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A"/>
      <sheetName val="SS-TT"/>
      <sheetName val="Forma B"/>
      <sheetName val="BG"/>
      <sheetName val="GP"/>
      <sheetName val="Flujos de efectivo"/>
      <sheetName val="Notas Varias"/>
      <sheetName val="Notas 8 y 9"/>
      <sheetName val="Notas (5b)"/>
      <sheetName val="Balcom2021"/>
      <sheetName val="Data"/>
      <sheetName val="Base"/>
      <sheetName val="Participación"/>
      <sheetName val="Texto"/>
      <sheetName val="Relacionadas"/>
    </sheetNames>
    <sheetDataSet>
      <sheetData sheetId="0">
        <row r="45">
          <cell r="K45">
            <v>105555844</v>
          </cell>
        </row>
        <row r="50">
          <cell r="K50">
            <v>18263063.43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B3:V89"/>
  <sheetViews>
    <sheetView showGridLines="0" tabSelected="1" topLeftCell="A41" workbookViewId="0">
      <selection activeCell="K81" sqref="K81"/>
    </sheetView>
  </sheetViews>
  <sheetFormatPr baseColWidth="10" defaultColWidth="11.453125" defaultRowHeight="12.5" x14ac:dyDescent="0.25"/>
  <cols>
    <col min="1" max="1" width="5.1796875" style="115" customWidth="1"/>
    <col min="2" max="2" width="1.1796875" style="115" customWidth="1"/>
    <col min="3" max="3" width="54.1796875" style="116" customWidth="1"/>
    <col min="4" max="4" width="10.453125" style="116" customWidth="1"/>
    <col min="5" max="5" width="10.453125" style="115" customWidth="1"/>
    <col min="6" max="6" width="1.1796875" style="115" customWidth="1"/>
    <col min="7" max="7" width="54.1796875" style="115" customWidth="1"/>
    <col min="8" max="9" width="10.453125" style="115" customWidth="1"/>
    <col min="10" max="10" width="1.1796875" style="115" customWidth="1"/>
    <col min="11" max="11" width="44" style="115" customWidth="1"/>
    <col min="12" max="13" width="9.453125" style="115" customWidth="1"/>
    <col min="14" max="14" width="0.81640625" style="115" customWidth="1"/>
    <col min="15" max="15" width="51.1796875" style="115" customWidth="1"/>
    <col min="16" max="17" width="9.453125" style="115" customWidth="1"/>
    <col min="18" max="18" width="0.54296875" style="115" customWidth="1"/>
    <col min="19" max="19" width="14.81640625" style="115" bestFit="1" customWidth="1"/>
    <col min="20" max="21" width="11.453125" style="115"/>
    <col min="22" max="22" width="12.7265625" style="115" bestFit="1" customWidth="1"/>
    <col min="23" max="16384" width="11.453125" style="115"/>
  </cols>
  <sheetData>
    <row r="3" spans="2:17" ht="6.75" customHeight="1" x14ac:dyDescent="0.25">
      <c r="D3" s="153"/>
    </row>
    <row r="4" spans="2:17" ht="3" customHeight="1" thickBot="1" x14ac:dyDescent="0.3"/>
    <row r="5" spans="2:17" ht="54" customHeight="1" x14ac:dyDescent="0.35">
      <c r="B5" s="117"/>
      <c r="C5" s="118"/>
      <c r="D5" s="118"/>
      <c r="E5" s="119"/>
      <c r="F5" s="119"/>
      <c r="G5" s="119"/>
      <c r="H5" s="119"/>
      <c r="I5" s="119"/>
      <c r="J5" s="169"/>
    </row>
    <row r="6" spans="2:17" ht="12" customHeight="1" x14ac:dyDescent="0.35">
      <c r="B6" s="120"/>
      <c r="C6" s="184"/>
      <c r="D6" s="184"/>
      <c r="E6" s="123"/>
      <c r="F6" s="123"/>
      <c r="G6" s="123"/>
      <c r="H6" s="123"/>
      <c r="I6" s="123"/>
      <c r="J6" s="185"/>
      <c r="K6" s="123"/>
      <c r="L6" s="123"/>
      <c r="M6" s="123"/>
      <c r="N6" s="123"/>
      <c r="O6" s="167"/>
      <c r="P6" s="167"/>
      <c r="Q6" s="167"/>
    </row>
    <row r="7" spans="2:17" ht="12" customHeight="1" x14ac:dyDescent="0.3">
      <c r="B7" s="120"/>
      <c r="C7" s="475" t="s">
        <v>157</v>
      </c>
      <c r="D7" s="476"/>
      <c r="E7" s="476"/>
      <c r="F7" s="476"/>
      <c r="G7" s="476"/>
      <c r="H7" s="476"/>
      <c r="I7" s="477"/>
      <c r="J7" s="121"/>
    </row>
    <row r="8" spans="2:17" ht="12" customHeight="1" x14ac:dyDescent="0.3">
      <c r="B8" s="120"/>
      <c r="C8" s="478" t="s">
        <v>346</v>
      </c>
      <c r="D8" s="479"/>
      <c r="E8" s="479"/>
      <c r="F8" s="479"/>
      <c r="G8" s="479"/>
      <c r="H8" s="479"/>
      <c r="I8" s="480"/>
      <c r="J8" s="121"/>
    </row>
    <row r="9" spans="2:17" ht="12" customHeight="1" x14ac:dyDescent="0.3">
      <c r="B9" s="120"/>
      <c r="C9" s="481" t="s">
        <v>193</v>
      </c>
      <c r="D9" s="482"/>
      <c r="E9" s="482"/>
      <c r="F9" s="482"/>
      <c r="G9" s="482"/>
      <c r="H9" s="482"/>
      <c r="I9" s="483"/>
      <c r="J9" s="121"/>
    </row>
    <row r="10" spans="2:17" ht="12.75" customHeight="1" x14ac:dyDescent="0.3">
      <c r="B10" s="120"/>
      <c r="C10" s="146" t="s">
        <v>14</v>
      </c>
      <c r="D10" s="186">
        <v>2022</v>
      </c>
      <c r="E10" s="186">
        <v>2021</v>
      </c>
      <c r="F10" s="189"/>
      <c r="G10" s="200" t="s">
        <v>42</v>
      </c>
      <c r="H10" s="186">
        <v>2022</v>
      </c>
      <c r="I10" s="186">
        <v>2021</v>
      </c>
      <c r="J10" s="121"/>
    </row>
    <row r="11" spans="2:17" ht="12.75" customHeight="1" x14ac:dyDescent="0.3">
      <c r="B11" s="120"/>
      <c r="C11" s="204" t="s">
        <v>15</v>
      </c>
      <c r="D11" s="205">
        <f>SUM(D14:D15)</f>
        <v>67402</v>
      </c>
      <c r="E11" s="205">
        <v>90370</v>
      </c>
      <c r="F11" s="175"/>
      <c r="G11" s="215" t="s">
        <v>27</v>
      </c>
      <c r="H11" s="205"/>
      <c r="I11" s="205"/>
      <c r="J11" s="121"/>
    </row>
    <row r="12" spans="2:17" ht="12.75" customHeight="1" x14ac:dyDescent="0.25">
      <c r="B12" s="120"/>
      <c r="C12" s="207" t="s">
        <v>16</v>
      </c>
      <c r="D12" s="208"/>
      <c r="E12" s="208"/>
      <c r="F12" s="176"/>
      <c r="G12" s="207" t="s">
        <v>28</v>
      </c>
      <c r="H12" s="155"/>
      <c r="I12" s="155"/>
      <c r="J12" s="121"/>
    </row>
    <row r="13" spans="2:17" ht="12.75" customHeight="1" x14ac:dyDescent="0.25">
      <c r="B13" s="120"/>
      <c r="C13" s="207" t="s">
        <v>26</v>
      </c>
      <c r="D13" s="208"/>
      <c r="E13" s="208"/>
      <c r="F13" s="176"/>
      <c r="G13" s="207" t="s">
        <v>29</v>
      </c>
      <c r="H13" s="155"/>
      <c r="I13" s="155"/>
      <c r="J13" s="121"/>
    </row>
    <row r="14" spans="2:17" ht="12.75" customHeight="1" x14ac:dyDescent="0.25">
      <c r="B14" s="120"/>
      <c r="C14" s="207" t="s">
        <v>173</v>
      </c>
      <c r="D14" s="208">
        <v>67398</v>
      </c>
      <c r="E14" s="208">
        <v>90367</v>
      </c>
      <c r="F14" s="176"/>
      <c r="G14" s="207" t="s">
        <v>30</v>
      </c>
      <c r="H14" s="155">
        <v>0</v>
      </c>
      <c r="I14" s="155">
        <v>0</v>
      </c>
      <c r="J14" s="121"/>
    </row>
    <row r="15" spans="2:17" ht="12.75" customHeight="1" x14ac:dyDescent="0.3">
      <c r="B15" s="120"/>
      <c r="C15" s="207" t="s">
        <v>45</v>
      </c>
      <c r="D15" s="208">
        <v>4</v>
      </c>
      <c r="E15" s="208">
        <v>3</v>
      </c>
      <c r="F15" s="175"/>
      <c r="G15" s="204" t="s">
        <v>124</v>
      </c>
      <c r="H15" s="205">
        <v>0</v>
      </c>
      <c r="I15" s="205">
        <v>0</v>
      </c>
      <c r="J15" s="121"/>
    </row>
    <row r="16" spans="2:17" ht="12.75" customHeight="1" x14ac:dyDescent="0.3">
      <c r="B16" s="120"/>
      <c r="C16" s="204" t="s">
        <v>124</v>
      </c>
      <c r="D16" s="205">
        <v>0</v>
      </c>
      <c r="E16" s="205">
        <v>0</v>
      </c>
      <c r="F16" s="175"/>
      <c r="G16" s="204" t="s">
        <v>183</v>
      </c>
      <c r="H16" s="205">
        <v>0</v>
      </c>
      <c r="I16" s="205">
        <v>0</v>
      </c>
      <c r="J16" s="121"/>
    </row>
    <row r="17" spans="2:10" ht="12.75" customHeight="1" x14ac:dyDescent="0.3">
      <c r="B17" s="120"/>
      <c r="C17" s="204" t="s">
        <v>182</v>
      </c>
      <c r="D17" s="205">
        <v>0</v>
      </c>
      <c r="E17" s="205">
        <v>0</v>
      </c>
      <c r="F17" s="176"/>
      <c r="G17" s="207" t="s">
        <v>114</v>
      </c>
      <c r="H17" s="155"/>
      <c r="I17" s="155"/>
      <c r="J17" s="121"/>
    </row>
    <row r="18" spans="2:10" ht="12.75" customHeight="1" x14ac:dyDescent="0.3">
      <c r="B18" s="120"/>
      <c r="C18" s="204" t="s">
        <v>174</v>
      </c>
      <c r="D18" s="208"/>
      <c r="E18" s="208"/>
      <c r="F18" s="176"/>
      <c r="G18" s="207" t="s">
        <v>115</v>
      </c>
      <c r="H18" s="155"/>
      <c r="I18" s="155"/>
      <c r="J18" s="121"/>
    </row>
    <row r="19" spans="2:10" ht="12.75" customHeight="1" x14ac:dyDescent="0.25">
      <c r="B19" s="120"/>
      <c r="C19" s="207" t="s">
        <v>111</v>
      </c>
      <c r="D19" s="208"/>
      <c r="E19" s="208"/>
      <c r="F19" s="176"/>
      <c r="G19" s="207" t="s">
        <v>116</v>
      </c>
      <c r="H19" s="155"/>
      <c r="I19" s="155"/>
      <c r="J19" s="121"/>
    </row>
    <row r="20" spans="2:10" ht="12.75" customHeight="1" x14ac:dyDescent="0.3">
      <c r="B20" s="120"/>
      <c r="C20" s="204" t="s">
        <v>125</v>
      </c>
      <c r="D20" s="205">
        <v>0</v>
      </c>
      <c r="E20" s="205">
        <v>0</v>
      </c>
      <c r="F20" s="176"/>
      <c r="G20" s="204" t="s">
        <v>83</v>
      </c>
      <c r="H20" s="205">
        <f>SUM(H21:H25)</f>
        <v>1107067</v>
      </c>
      <c r="I20" s="205">
        <f>SUM(I21:I25)</f>
        <v>807341</v>
      </c>
      <c r="J20" s="121"/>
    </row>
    <row r="21" spans="2:10" ht="12.75" customHeight="1" x14ac:dyDescent="0.3">
      <c r="B21" s="120"/>
      <c r="C21" s="204" t="s">
        <v>17</v>
      </c>
      <c r="D21" s="205">
        <f>SUM(D22:D27)</f>
        <v>1139602</v>
      </c>
      <c r="E21" s="205">
        <v>826747</v>
      </c>
      <c r="F21" s="176"/>
      <c r="G21" s="207" t="s">
        <v>176</v>
      </c>
      <c r="H21" s="208"/>
      <c r="I21" s="208"/>
      <c r="J21" s="121"/>
    </row>
    <row r="22" spans="2:10" ht="12.75" customHeight="1" x14ac:dyDescent="0.3">
      <c r="B22" s="120"/>
      <c r="C22" s="207" t="s">
        <v>18</v>
      </c>
      <c r="D22" s="208">
        <v>1137577</v>
      </c>
      <c r="E22" s="208">
        <v>812815</v>
      </c>
      <c r="F22" s="175"/>
      <c r="G22" s="207" t="s">
        <v>177</v>
      </c>
      <c r="H22" s="155">
        <v>690339</v>
      </c>
      <c r="I22" s="155">
        <v>519077</v>
      </c>
      <c r="J22" s="121"/>
    </row>
    <row r="23" spans="2:10" ht="12.75" customHeight="1" x14ac:dyDescent="0.3">
      <c r="B23" s="120"/>
      <c r="C23" s="217" t="s">
        <v>93</v>
      </c>
      <c r="D23" s="208"/>
      <c r="E23" s="208"/>
      <c r="F23" s="175"/>
      <c r="G23" s="217" t="s">
        <v>84</v>
      </c>
      <c r="H23" s="155">
        <v>124543</v>
      </c>
      <c r="I23" s="155">
        <v>97264</v>
      </c>
      <c r="J23" s="121"/>
    </row>
    <row r="24" spans="2:10" ht="12.75" customHeight="1" x14ac:dyDescent="0.25">
      <c r="B24" s="120"/>
      <c r="C24" s="217" t="s">
        <v>19</v>
      </c>
      <c r="D24" s="208">
        <v>24611</v>
      </c>
      <c r="E24" s="208">
        <v>37084</v>
      </c>
      <c r="F24" s="176"/>
      <c r="G24" s="217" t="s">
        <v>172</v>
      </c>
      <c r="H24" s="218">
        <v>25535</v>
      </c>
      <c r="I24" s="218"/>
      <c r="J24" s="121"/>
    </row>
    <row r="25" spans="2:10" ht="12.75" customHeight="1" x14ac:dyDescent="0.25">
      <c r="B25" s="120"/>
      <c r="C25" s="217" t="s">
        <v>20</v>
      </c>
      <c r="D25" s="208">
        <v>53410</v>
      </c>
      <c r="E25" s="208">
        <v>19898</v>
      </c>
      <c r="F25" s="176"/>
      <c r="G25" s="217" t="s">
        <v>197</v>
      </c>
      <c r="H25" s="208">
        <v>266650</v>
      </c>
      <c r="I25" s="208">
        <v>191000</v>
      </c>
      <c r="J25" s="121"/>
    </row>
    <row r="26" spans="2:10" ht="12.75" customHeight="1" x14ac:dyDescent="0.3">
      <c r="B26" s="120"/>
      <c r="C26" s="217" t="s">
        <v>21</v>
      </c>
      <c r="D26" s="208">
        <v>20025</v>
      </c>
      <c r="E26" s="208">
        <v>18896</v>
      </c>
      <c r="F26" s="176"/>
      <c r="G26" s="221" t="s">
        <v>94</v>
      </c>
      <c r="H26" s="222"/>
      <c r="I26" s="222"/>
      <c r="J26" s="121"/>
    </row>
    <row r="27" spans="2:10" ht="12.75" customHeight="1" x14ac:dyDescent="0.3">
      <c r="B27" s="120"/>
      <c r="C27" s="217" t="s">
        <v>126</v>
      </c>
      <c r="D27" s="208">
        <v>-96021</v>
      </c>
      <c r="E27" s="208">
        <v>-61946</v>
      </c>
      <c r="F27" s="176"/>
      <c r="G27" s="221" t="s">
        <v>101</v>
      </c>
      <c r="H27" s="222"/>
      <c r="I27" s="222"/>
      <c r="J27" s="121"/>
    </row>
    <row r="28" spans="2:10" ht="12.75" customHeight="1" x14ac:dyDescent="0.3">
      <c r="B28" s="120"/>
      <c r="C28" s="221" t="s">
        <v>94</v>
      </c>
      <c r="D28" s="222">
        <v>0</v>
      </c>
      <c r="E28" s="222">
        <v>0</v>
      </c>
      <c r="F28" s="176"/>
      <c r="G28" s="221" t="s">
        <v>32</v>
      </c>
      <c r="H28" s="445">
        <v>35030</v>
      </c>
      <c r="I28" s="445">
        <v>25710</v>
      </c>
      <c r="J28" s="121"/>
    </row>
    <row r="29" spans="2:10" ht="12.75" customHeight="1" x14ac:dyDescent="0.3">
      <c r="B29" s="120"/>
      <c r="C29" s="221" t="s">
        <v>101</v>
      </c>
      <c r="D29" s="222">
        <v>0</v>
      </c>
      <c r="E29" s="222">
        <v>0</v>
      </c>
      <c r="F29" s="176"/>
      <c r="G29" s="221" t="s">
        <v>33</v>
      </c>
      <c r="H29" s="222">
        <f>+H30+H31+H32</f>
        <v>120</v>
      </c>
      <c r="I29" s="222">
        <v>184</v>
      </c>
      <c r="J29" s="121"/>
    </row>
    <row r="30" spans="2:10" ht="12.75" customHeight="1" x14ac:dyDescent="0.3">
      <c r="B30" s="120"/>
      <c r="C30" s="221" t="s">
        <v>22</v>
      </c>
      <c r="D30" s="222">
        <f>SUM(D31:D32)</f>
        <v>23256</v>
      </c>
      <c r="E30" s="222">
        <v>16198</v>
      </c>
      <c r="F30" s="175"/>
      <c r="G30" s="217" t="s">
        <v>34</v>
      </c>
      <c r="H30" s="218"/>
      <c r="I30" s="218"/>
      <c r="J30" s="121"/>
    </row>
    <row r="31" spans="2:10" ht="12.75" customHeight="1" x14ac:dyDescent="0.3">
      <c r="B31" s="120"/>
      <c r="C31" s="217" t="s">
        <v>175</v>
      </c>
      <c r="D31" s="218"/>
      <c r="E31" s="218"/>
      <c r="F31" s="175"/>
      <c r="G31" s="217" t="s">
        <v>119</v>
      </c>
      <c r="H31" s="218">
        <v>120</v>
      </c>
      <c r="I31" s="218">
        <v>184</v>
      </c>
      <c r="J31" s="121"/>
    </row>
    <row r="32" spans="2:10" ht="12.75" customHeight="1" x14ac:dyDescent="0.3">
      <c r="B32" s="120"/>
      <c r="C32" s="217" t="s">
        <v>23</v>
      </c>
      <c r="D32" s="208">
        <v>23256</v>
      </c>
      <c r="E32" s="208">
        <v>16198</v>
      </c>
      <c r="F32" s="175"/>
      <c r="G32" s="217" t="s">
        <v>120</v>
      </c>
      <c r="H32" s="208"/>
      <c r="I32" s="208"/>
      <c r="J32" s="121"/>
    </row>
    <row r="33" spans="2:22" ht="12.75" customHeight="1" x14ac:dyDescent="0.3">
      <c r="B33" s="120"/>
      <c r="C33" s="221" t="s">
        <v>180</v>
      </c>
      <c r="D33" s="222">
        <v>0</v>
      </c>
      <c r="E33" s="222">
        <v>0</v>
      </c>
      <c r="F33" s="176"/>
      <c r="G33" s="223" t="s">
        <v>82</v>
      </c>
      <c r="H33" s="222">
        <v>0</v>
      </c>
      <c r="I33" s="222">
        <v>0</v>
      </c>
      <c r="J33" s="121"/>
    </row>
    <row r="34" spans="2:22" ht="12.75" customHeight="1" x14ac:dyDescent="0.3">
      <c r="B34" s="120"/>
      <c r="C34" s="217" t="s">
        <v>187</v>
      </c>
      <c r="D34" s="218"/>
      <c r="E34" s="218"/>
      <c r="F34" s="176"/>
      <c r="G34" s="221" t="s">
        <v>81</v>
      </c>
      <c r="H34" s="445">
        <v>16707</v>
      </c>
      <c r="I34" s="445">
        <v>5331</v>
      </c>
      <c r="J34" s="121"/>
      <c r="V34" s="129"/>
    </row>
    <row r="35" spans="2:22" ht="12.75" customHeight="1" x14ac:dyDescent="0.3">
      <c r="B35" s="120"/>
      <c r="C35" s="221" t="s">
        <v>103</v>
      </c>
      <c r="D35" s="222">
        <f>D36+D37</f>
        <v>5577</v>
      </c>
      <c r="E35" s="222">
        <v>5475</v>
      </c>
      <c r="F35" s="175"/>
      <c r="G35" s="221" t="s">
        <v>52</v>
      </c>
      <c r="H35" s="205">
        <v>11362</v>
      </c>
      <c r="I35" s="205">
        <v>2990</v>
      </c>
      <c r="J35" s="121"/>
      <c r="V35" s="129"/>
    </row>
    <row r="36" spans="2:22" ht="12.75" customHeight="1" x14ac:dyDescent="0.3">
      <c r="B36" s="120"/>
      <c r="C36" s="217" t="s">
        <v>195</v>
      </c>
      <c r="D36" s="208">
        <v>5577</v>
      </c>
      <c r="E36" s="208">
        <v>5475</v>
      </c>
      <c r="F36" s="176"/>
      <c r="G36" s="221" t="s">
        <v>122</v>
      </c>
      <c r="H36" s="222">
        <f>+H20+H28+H35+H33+H29+H11+H34</f>
        <v>1170286</v>
      </c>
      <c r="I36" s="222">
        <f>+I20+I28+I35+I33+I29+I11+I34</f>
        <v>841556</v>
      </c>
      <c r="J36" s="121"/>
      <c r="V36" s="129"/>
    </row>
    <row r="37" spans="2:22" ht="12.75" customHeight="1" x14ac:dyDescent="0.3">
      <c r="B37" s="120"/>
      <c r="C37" s="217" t="s">
        <v>196</v>
      </c>
      <c r="D37" s="218"/>
      <c r="E37" s="218"/>
      <c r="F37" s="175"/>
      <c r="G37" s="224"/>
      <c r="H37" s="225"/>
      <c r="I37" s="225"/>
      <c r="J37" s="121"/>
    </row>
    <row r="38" spans="2:22" ht="12.75" customHeight="1" x14ac:dyDescent="0.3">
      <c r="B38" s="120"/>
      <c r="C38" s="221" t="s">
        <v>112</v>
      </c>
      <c r="D38" s="205">
        <v>2473</v>
      </c>
      <c r="E38" s="205">
        <v>2436</v>
      </c>
      <c r="F38" s="175"/>
      <c r="G38" s="221" t="s">
        <v>35</v>
      </c>
      <c r="H38" s="222">
        <f>SUM(H39:H44)</f>
        <v>150449</v>
      </c>
      <c r="I38" s="222">
        <f>SUM(I39:I44)</f>
        <v>149334</v>
      </c>
      <c r="J38" s="121"/>
    </row>
    <row r="39" spans="2:22" ht="12.75" customHeight="1" x14ac:dyDescent="0.3">
      <c r="B39" s="120"/>
      <c r="C39" s="221" t="s">
        <v>106</v>
      </c>
      <c r="D39" s="222">
        <f>+D40</f>
        <v>6414</v>
      </c>
      <c r="E39" s="222">
        <v>4261</v>
      </c>
      <c r="F39" s="175"/>
      <c r="G39" s="217" t="s">
        <v>36</v>
      </c>
      <c r="H39" s="208">
        <v>110809</v>
      </c>
      <c r="I39" s="208">
        <v>105556</v>
      </c>
      <c r="J39" s="121"/>
    </row>
    <row r="40" spans="2:22" ht="12.75" customHeight="1" x14ac:dyDescent="0.25">
      <c r="B40" s="120"/>
      <c r="C40" s="217" t="s">
        <v>108</v>
      </c>
      <c r="D40" s="208">
        <v>6414</v>
      </c>
      <c r="E40" s="208">
        <v>4261</v>
      </c>
      <c r="F40" s="176"/>
      <c r="G40" s="217" t="s">
        <v>37</v>
      </c>
      <c r="H40" s="218">
        <v>0</v>
      </c>
      <c r="I40" s="218">
        <v>0</v>
      </c>
      <c r="J40" s="121"/>
    </row>
    <row r="41" spans="2:22" ht="12.75" customHeight="1" x14ac:dyDescent="0.3">
      <c r="B41" s="120"/>
      <c r="C41" s="221" t="s">
        <v>82</v>
      </c>
      <c r="D41" s="205">
        <v>13668</v>
      </c>
      <c r="E41" s="205">
        <v>1552</v>
      </c>
      <c r="F41" s="175"/>
      <c r="G41" s="217" t="s">
        <v>38</v>
      </c>
      <c r="H41" s="208">
        <v>25392</v>
      </c>
      <c r="I41" s="208">
        <v>17512</v>
      </c>
      <c r="J41" s="121"/>
    </row>
    <row r="42" spans="2:22" ht="12.75" customHeight="1" x14ac:dyDescent="0.3">
      <c r="B42" s="120"/>
      <c r="C42" s="221" t="s">
        <v>81</v>
      </c>
      <c r="D42" s="222">
        <v>3372</v>
      </c>
      <c r="E42" s="222"/>
      <c r="F42" s="175"/>
      <c r="G42" s="217" t="s">
        <v>123</v>
      </c>
      <c r="H42" s="218"/>
      <c r="I42" s="218"/>
      <c r="J42" s="121"/>
    </row>
    <row r="43" spans="2:22" ht="12.75" customHeight="1" x14ac:dyDescent="0.3">
      <c r="B43" s="120"/>
      <c r="C43" s="221" t="s">
        <v>181</v>
      </c>
      <c r="D43" s="222"/>
      <c r="E43" s="222"/>
      <c r="F43" s="175"/>
      <c r="G43" s="217" t="s">
        <v>39</v>
      </c>
      <c r="H43" s="218"/>
      <c r="I43" s="218"/>
      <c r="J43" s="121"/>
    </row>
    <row r="44" spans="2:22" ht="12.75" customHeight="1" x14ac:dyDescent="0.3">
      <c r="B44" s="120"/>
      <c r="C44" s="221" t="s">
        <v>25</v>
      </c>
      <c r="D44" s="205">
        <v>58971</v>
      </c>
      <c r="E44" s="205">
        <v>43851</v>
      </c>
      <c r="F44" s="175"/>
      <c r="G44" s="217" t="s">
        <v>40</v>
      </c>
      <c r="H44" s="208">
        <v>14248</v>
      </c>
      <c r="I44" s="208">
        <v>26266</v>
      </c>
      <c r="J44" s="121"/>
    </row>
    <row r="45" spans="2:22" ht="12.75" customHeight="1" thickBot="1" x14ac:dyDescent="0.35">
      <c r="B45" s="120"/>
      <c r="C45" s="221" t="s">
        <v>121</v>
      </c>
      <c r="D45" s="226">
        <f>D11+D21+D30+D38+D39+D41+D42+D43+D44+D35</f>
        <v>1320735</v>
      </c>
      <c r="E45" s="226">
        <f>E11+E21+E30+E38+E39+E41+E42+E43+E44+E35</f>
        <v>990890</v>
      </c>
      <c r="F45" s="175"/>
      <c r="G45" s="221" t="s">
        <v>41</v>
      </c>
      <c r="H45" s="226">
        <f>H36+H38</f>
        <v>1320735</v>
      </c>
      <c r="I45" s="226">
        <f>I36+I38</f>
        <v>990890</v>
      </c>
      <c r="J45" s="121"/>
    </row>
    <row r="46" spans="2:22" ht="12.75" customHeight="1" thickTop="1" x14ac:dyDescent="0.25">
      <c r="B46" s="120"/>
      <c r="C46" s="134"/>
      <c r="D46" s="147"/>
      <c r="E46" s="147"/>
      <c r="F46" s="133"/>
      <c r="G46" s="177"/>
      <c r="H46" s="147"/>
      <c r="I46" s="147"/>
      <c r="J46" s="121"/>
      <c r="N46" s="133"/>
    </row>
    <row r="47" spans="2:22" ht="8.25" customHeight="1" x14ac:dyDescent="0.3">
      <c r="B47" s="120"/>
      <c r="C47" s="168"/>
      <c r="D47" s="168"/>
      <c r="E47" s="168"/>
      <c r="F47" s="168"/>
      <c r="G47" s="168"/>
      <c r="H47" s="168"/>
      <c r="I47" s="168"/>
      <c r="J47" s="170"/>
      <c r="K47" s="168"/>
      <c r="L47" s="168"/>
      <c r="M47" s="168"/>
      <c r="N47" s="168"/>
      <c r="O47" s="168"/>
      <c r="P47" s="168"/>
      <c r="Q47" s="168"/>
    </row>
    <row r="48" spans="2:22" ht="13" x14ac:dyDescent="0.25">
      <c r="B48" s="120"/>
      <c r="C48" s="484" t="s">
        <v>158</v>
      </c>
      <c r="D48" s="485"/>
      <c r="E48" s="486"/>
      <c r="F48" s="190"/>
      <c r="G48" s="484" t="s">
        <v>165</v>
      </c>
      <c r="H48" s="485"/>
      <c r="I48" s="486"/>
      <c r="J48" s="171"/>
      <c r="K48" s="137"/>
      <c r="L48" s="137"/>
      <c r="M48" s="137"/>
      <c r="N48" s="137"/>
      <c r="O48" s="137"/>
      <c r="P48" s="137"/>
      <c r="Q48" s="137"/>
    </row>
    <row r="49" spans="2:17" ht="13" x14ac:dyDescent="0.25">
      <c r="B49" s="120"/>
      <c r="C49" s="472" t="s">
        <v>347</v>
      </c>
      <c r="D49" s="473"/>
      <c r="E49" s="474"/>
      <c r="F49" s="190"/>
      <c r="G49" s="472" t="s">
        <v>347</v>
      </c>
      <c r="H49" s="473"/>
      <c r="I49" s="474"/>
      <c r="J49" s="172"/>
      <c r="K49" s="139"/>
      <c r="L49" s="139"/>
      <c r="M49" s="139"/>
      <c r="N49" s="138"/>
      <c r="O49" s="138"/>
      <c r="P49" s="138"/>
      <c r="Q49" s="137"/>
    </row>
    <row r="50" spans="2:17" ht="14.5" x14ac:dyDescent="0.35">
      <c r="B50" s="120"/>
      <c r="C50" s="460" t="s">
        <v>193</v>
      </c>
      <c r="D50" s="461"/>
      <c r="E50" s="462"/>
      <c r="F50" s="190"/>
      <c r="G50" s="460" t="s">
        <v>193</v>
      </c>
      <c r="H50" s="461"/>
      <c r="I50" s="462"/>
      <c r="J50" s="171"/>
      <c r="K50" s="140"/>
      <c r="L50" s="137"/>
      <c r="M50" s="137"/>
      <c r="N50" s="137"/>
      <c r="O50" s="137"/>
      <c r="P50" s="137"/>
      <c r="Q50" s="137"/>
    </row>
    <row r="51" spans="2:17" ht="15.5" x14ac:dyDescent="0.35">
      <c r="B51" s="120"/>
      <c r="C51" s="148"/>
      <c r="D51" s="186">
        <v>2022</v>
      </c>
      <c r="E51" s="186">
        <v>2021</v>
      </c>
      <c r="F51" s="189"/>
      <c r="G51" s="149"/>
      <c r="H51" s="186">
        <v>2022</v>
      </c>
      <c r="I51" s="186">
        <v>2021</v>
      </c>
      <c r="J51" s="121"/>
      <c r="K51" s="140"/>
      <c r="O51" s="141"/>
      <c r="P51" s="141"/>
    </row>
    <row r="52" spans="2:17" ht="15.5" x14ac:dyDescent="0.35">
      <c r="B52" s="120"/>
      <c r="C52" s="223" t="s">
        <v>130</v>
      </c>
      <c r="D52" s="222">
        <f>SUM(D53:D54)</f>
        <v>174091</v>
      </c>
      <c r="E52" s="222">
        <v>123548</v>
      </c>
      <c r="F52" s="175"/>
      <c r="G52" s="124" t="s">
        <v>13</v>
      </c>
      <c r="H52" s="156">
        <f>+D88</f>
        <v>14248</v>
      </c>
      <c r="I52" s="156">
        <f>+E88</f>
        <v>26266</v>
      </c>
      <c r="J52" s="121"/>
      <c r="O52" s="141"/>
      <c r="P52" s="141"/>
    </row>
    <row r="53" spans="2:17" ht="15.5" x14ac:dyDescent="0.35">
      <c r="B53" s="120"/>
      <c r="C53" s="224" t="s">
        <v>131</v>
      </c>
      <c r="D53" s="218">
        <v>1018</v>
      </c>
      <c r="E53" s="218">
        <v>216</v>
      </c>
      <c r="F53" s="176"/>
      <c r="G53" s="124" t="s">
        <v>167</v>
      </c>
      <c r="H53" s="154">
        <v>0</v>
      </c>
      <c r="I53" s="154">
        <v>0</v>
      </c>
      <c r="J53" s="121"/>
      <c r="O53" s="141"/>
      <c r="P53" s="141"/>
    </row>
    <row r="54" spans="2:17" ht="15.5" x14ac:dyDescent="0.35">
      <c r="B54" s="120"/>
      <c r="C54" s="224" t="s">
        <v>132</v>
      </c>
      <c r="D54" s="218">
        <v>173073</v>
      </c>
      <c r="E54" s="218">
        <v>123332</v>
      </c>
      <c r="F54" s="176"/>
      <c r="G54" s="122" t="s">
        <v>168</v>
      </c>
      <c r="H54" s="155"/>
      <c r="I54" s="155"/>
      <c r="J54" s="121"/>
      <c r="O54" s="141"/>
      <c r="P54" s="141"/>
    </row>
    <row r="55" spans="2:17" ht="15.5" x14ac:dyDescent="0.35">
      <c r="B55" s="120"/>
      <c r="C55" s="223" t="s">
        <v>135</v>
      </c>
      <c r="D55" s="222">
        <f>D56+D62</f>
        <v>59591</v>
      </c>
      <c r="E55" s="222">
        <v>27542</v>
      </c>
      <c r="F55" s="175"/>
      <c r="G55" s="122" t="s">
        <v>169</v>
      </c>
      <c r="H55" s="157"/>
      <c r="I55" s="157"/>
      <c r="J55" s="121"/>
      <c r="O55" s="141"/>
      <c r="P55" s="141"/>
    </row>
    <row r="56" spans="2:17" ht="13" x14ac:dyDescent="0.3">
      <c r="B56" s="120"/>
      <c r="C56" s="223" t="s">
        <v>162</v>
      </c>
      <c r="D56" s="222">
        <f>SUM(D57:D61)</f>
        <v>50075</v>
      </c>
      <c r="E56" s="222">
        <v>21195</v>
      </c>
      <c r="F56" s="175"/>
      <c r="G56" s="122" t="s">
        <v>171</v>
      </c>
      <c r="H56" s="157"/>
      <c r="I56" s="157"/>
      <c r="J56" s="121"/>
      <c r="K56" s="142"/>
      <c r="L56" s="142"/>
      <c r="M56" s="142"/>
      <c r="N56" s="143"/>
      <c r="O56" s="144"/>
    </row>
    <row r="57" spans="2:17" x14ac:dyDescent="0.25">
      <c r="B57" s="120"/>
      <c r="C57" s="224" t="s">
        <v>178</v>
      </c>
      <c r="D57" s="218">
        <v>33320</v>
      </c>
      <c r="E57" s="218">
        <v>15672</v>
      </c>
      <c r="F57" s="176"/>
      <c r="G57" s="122" t="s">
        <v>170</v>
      </c>
      <c r="H57" s="155"/>
      <c r="I57" s="155"/>
      <c r="J57" s="121"/>
      <c r="K57" s="142"/>
      <c r="L57" s="142"/>
      <c r="M57" s="142"/>
      <c r="N57" s="143"/>
      <c r="O57" s="144"/>
    </row>
    <row r="58" spans="2:17" ht="15.5" x14ac:dyDescent="0.35">
      <c r="B58" s="120"/>
      <c r="C58" s="224" t="s">
        <v>140</v>
      </c>
      <c r="D58" s="218">
        <v>6286</v>
      </c>
      <c r="E58" s="218">
        <v>2278</v>
      </c>
      <c r="F58" s="176"/>
      <c r="G58" s="180" t="s">
        <v>166</v>
      </c>
      <c r="H58" s="156">
        <f>+H52</f>
        <v>14248</v>
      </c>
      <c r="I58" s="156">
        <f>+I52</f>
        <v>26266</v>
      </c>
      <c r="J58" s="121"/>
      <c r="O58" s="145"/>
    </row>
    <row r="59" spans="2:17" ht="15.5" x14ac:dyDescent="0.35">
      <c r="B59" s="120"/>
      <c r="C59" s="224" t="s">
        <v>348</v>
      </c>
      <c r="D59" s="218">
        <v>735</v>
      </c>
      <c r="E59" s="218"/>
      <c r="F59" s="176"/>
      <c r="G59" s="469" t="s">
        <v>53</v>
      </c>
      <c r="H59" s="470"/>
      <c r="I59" s="471"/>
      <c r="J59" s="121"/>
      <c r="O59" s="145"/>
    </row>
    <row r="60" spans="2:17" ht="15.5" x14ac:dyDescent="0.35">
      <c r="B60" s="120"/>
      <c r="C60" s="217" t="s">
        <v>199</v>
      </c>
      <c r="D60" s="218">
        <v>562</v>
      </c>
      <c r="E60" s="218">
        <v>263</v>
      </c>
      <c r="F60" s="176"/>
      <c r="G60" s="463" t="s">
        <v>191</v>
      </c>
      <c r="H60" s="464"/>
      <c r="I60" s="465"/>
      <c r="J60" s="121"/>
      <c r="O60" s="145"/>
    </row>
    <row r="61" spans="2:17" ht="15.5" x14ac:dyDescent="0.35">
      <c r="B61" s="120"/>
      <c r="C61" s="217" t="s">
        <v>198</v>
      </c>
      <c r="D61" s="218">
        <v>9172</v>
      </c>
      <c r="E61" s="218">
        <v>2982</v>
      </c>
      <c r="F61" s="176"/>
      <c r="G61" s="463" t="s">
        <v>192</v>
      </c>
      <c r="H61" s="464"/>
      <c r="I61" s="465"/>
      <c r="J61" s="121"/>
      <c r="O61" s="145"/>
    </row>
    <row r="62" spans="2:17" ht="15.5" x14ac:dyDescent="0.35">
      <c r="B62" s="120"/>
      <c r="C62" s="223" t="s">
        <v>200</v>
      </c>
      <c r="D62" s="222">
        <f>D63</f>
        <v>9516</v>
      </c>
      <c r="E62" s="222">
        <v>6347</v>
      </c>
      <c r="F62" s="175"/>
      <c r="G62" s="466" t="s">
        <v>193</v>
      </c>
      <c r="H62" s="467"/>
      <c r="I62" s="468"/>
      <c r="J62" s="121"/>
      <c r="O62" s="145"/>
    </row>
    <row r="63" spans="2:17" ht="15.5" x14ac:dyDescent="0.35">
      <c r="B63" s="120"/>
      <c r="C63" s="224" t="s">
        <v>201</v>
      </c>
      <c r="D63" s="218">
        <v>9516</v>
      </c>
      <c r="E63" s="218">
        <v>6347</v>
      </c>
      <c r="F63" s="176"/>
      <c r="G63" s="466" t="s">
        <v>349</v>
      </c>
      <c r="H63" s="467"/>
      <c r="I63" s="468"/>
      <c r="J63" s="121"/>
      <c r="O63" s="145"/>
    </row>
    <row r="64" spans="2:17" ht="13" x14ac:dyDescent="0.3">
      <c r="B64" s="120"/>
      <c r="C64" s="223" t="s">
        <v>1</v>
      </c>
      <c r="D64" s="222">
        <f>D52-D55</f>
        <v>114500</v>
      </c>
      <c r="E64" s="222">
        <v>96006</v>
      </c>
      <c r="F64" s="175"/>
      <c r="G64" s="125" t="s">
        <v>54</v>
      </c>
      <c r="H64" s="183" t="s">
        <v>55</v>
      </c>
      <c r="I64" s="182" t="s">
        <v>0</v>
      </c>
      <c r="J64" s="121"/>
    </row>
    <row r="65" spans="2:10" ht="13" x14ac:dyDescent="0.3">
      <c r="B65" s="120"/>
      <c r="C65" s="224" t="s">
        <v>147</v>
      </c>
      <c r="D65" s="218">
        <v>52409</v>
      </c>
      <c r="E65" s="218">
        <v>20558</v>
      </c>
      <c r="F65" s="175"/>
      <c r="G65" s="150" t="s">
        <v>184</v>
      </c>
      <c r="H65" s="181">
        <v>1392085</v>
      </c>
      <c r="I65" s="181">
        <v>118327</v>
      </c>
      <c r="J65" s="121"/>
    </row>
    <row r="66" spans="2:10" ht="13" x14ac:dyDescent="0.3">
      <c r="B66" s="120"/>
      <c r="C66" s="223" t="s">
        <v>2</v>
      </c>
      <c r="D66" s="222">
        <f>D64-D65</f>
        <v>62091</v>
      </c>
      <c r="E66" s="222">
        <v>75448</v>
      </c>
      <c r="F66" s="176"/>
      <c r="G66" s="125" t="s">
        <v>57</v>
      </c>
      <c r="H66" s="158"/>
      <c r="I66" s="159"/>
      <c r="J66" s="121"/>
    </row>
    <row r="67" spans="2:10" ht="13" x14ac:dyDescent="0.3">
      <c r="B67" s="120"/>
      <c r="C67" s="223" t="s">
        <v>3</v>
      </c>
      <c r="D67" s="222">
        <f>+D68</f>
        <v>46384</v>
      </c>
      <c r="E67" s="222">
        <v>36865</v>
      </c>
      <c r="F67" s="176"/>
      <c r="G67" s="150" t="s">
        <v>58</v>
      </c>
      <c r="H67" s="160">
        <f>H68</f>
        <v>12102</v>
      </c>
      <c r="I67" s="160">
        <f>I68</f>
        <v>1210</v>
      </c>
      <c r="J67" s="121"/>
    </row>
    <row r="68" spans="2:10" ht="13" x14ac:dyDescent="0.3">
      <c r="B68" s="120"/>
      <c r="C68" s="224" t="s">
        <v>4</v>
      </c>
      <c r="D68" s="218">
        <v>46384</v>
      </c>
      <c r="E68" s="218">
        <v>36865</v>
      </c>
      <c r="F68" s="175"/>
      <c r="G68" s="150" t="s">
        <v>59</v>
      </c>
      <c r="H68" s="160">
        <v>12102</v>
      </c>
      <c r="I68" s="160">
        <v>1210</v>
      </c>
      <c r="J68" s="121"/>
    </row>
    <row r="69" spans="2:10" ht="13" x14ac:dyDescent="0.3">
      <c r="B69" s="120"/>
      <c r="C69" s="223" t="s">
        <v>5</v>
      </c>
      <c r="D69" s="222">
        <f>D70</f>
        <v>877</v>
      </c>
      <c r="E69" s="222">
        <v>523</v>
      </c>
      <c r="F69" s="176"/>
      <c r="G69" s="150" t="s">
        <v>185</v>
      </c>
      <c r="H69" s="161">
        <f>H67</f>
        <v>12102</v>
      </c>
      <c r="I69" s="161">
        <f>I67</f>
        <v>1210</v>
      </c>
      <c r="J69" s="121"/>
    </row>
    <row r="70" spans="2:10" ht="13" x14ac:dyDescent="0.3">
      <c r="B70" s="120"/>
      <c r="C70" s="224" t="s">
        <v>6</v>
      </c>
      <c r="D70" s="218">
        <v>877</v>
      </c>
      <c r="E70" s="218">
        <v>523</v>
      </c>
      <c r="F70" s="175"/>
      <c r="G70" s="125" t="s">
        <v>61</v>
      </c>
      <c r="H70" s="158"/>
      <c r="I70" s="159"/>
      <c r="J70" s="121"/>
    </row>
    <row r="71" spans="2:10" ht="13" x14ac:dyDescent="0.3">
      <c r="B71" s="120"/>
      <c r="C71" s="223" t="s">
        <v>86</v>
      </c>
      <c r="D71" s="222">
        <f>D66+D67-D69</f>
        <v>107598</v>
      </c>
      <c r="E71" s="222">
        <v>111790</v>
      </c>
      <c r="F71" s="175"/>
      <c r="G71" s="150" t="s">
        <v>62</v>
      </c>
      <c r="H71" s="160">
        <v>216500</v>
      </c>
      <c r="I71" s="160">
        <v>21650</v>
      </c>
      <c r="J71" s="121"/>
    </row>
    <row r="72" spans="2:10" ht="13" x14ac:dyDescent="0.3">
      <c r="B72" s="120"/>
      <c r="C72" s="223" t="s">
        <v>179</v>
      </c>
      <c r="D72" s="222">
        <f>D73+D74</f>
        <v>26555</v>
      </c>
      <c r="E72" s="222">
        <v>8423</v>
      </c>
      <c r="F72" s="176"/>
      <c r="G72" s="150" t="s">
        <v>186</v>
      </c>
      <c r="H72" s="161">
        <f>H71</f>
        <v>216500</v>
      </c>
      <c r="I72" s="161">
        <f>I71</f>
        <v>21650</v>
      </c>
      <c r="J72" s="121"/>
    </row>
    <row r="73" spans="2:10" x14ac:dyDescent="0.25">
      <c r="B73" s="120"/>
      <c r="C73" s="224" t="s">
        <v>202</v>
      </c>
      <c r="D73" s="218">
        <v>-613</v>
      </c>
      <c r="E73" s="218">
        <v>-557</v>
      </c>
      <c r="F73" s="176"/>
      <c r="G73" s="125" t="s">
        <v>64</v>
      </c>
      <c r="H73" s="162">
        <f>H65+H69+H72</f>
        <v>1620687</v>
      </c>
      <c r="I73" s="163">
        <f>I65+I69+I72</f>
        <v>141187</v>
      </c>
      <c r="J73" s="121"/>
    </row>
    <row r="74" spans="2:10" ht="13" x14ac:dyDescent="0.3">
      <c r="B74" s="120"/>
      <c r="C74" s="224" t="s">
        <v>149</v>
      </c>
      <c r="D74" s="218">
        <v>27168</v>
      </c>
      <c r="E74" s="218">
        <v>8980</v>
      </c>
      <c r="F74" s="175"/>
      <c r="G74" s="125" t="s">
        <v>65</v>
      </c>
      <c r="H74" s="126"/>
      <c r="I74" s="128"/>
      <c r="J74" s="121"/>
    </row>
    <row r="75" spans="2:10" ht="13" x14ac:dyDescent="0.3">
      <c r="B75" s="120"/>
      <c r="C75" s="223" t="s">
        <v>7</v>
      </c>
      <c r="D75" s="222">
        <f>D71+D72</f>
        <v>134153</v>
      </c>
      <c r="E75" s="222">
        <v>120213</v>
      </c>
      <c r="F75" s="175"/>
      <c r="G75" s="151" t="s">
        <v>66</v>
      </c>
      <c r="H75" s="152"/>
      <c r="I75" s="161">
        <f>I76+I77+I78</f>
        <v>133032</v>
      </c>
      <c r="J75" s="121"/>
    </row>
    <row r="76" spans="2:10" ht="13" x14ac:dyDescent="0.3">
      <c r="B76" s="120"/>
      <c r="C76" s="223" t="s">
        <v>8</v>
      </c>
      <c r="D76" s="222">
        <f>SUM(D77:D80)</f>
        <v>106764</v>
      </c>
      <c r="E76" s="222">
        <v>75067</v>
      </c>
      <c r="F76" s="176"/>
      <c r="G76" s="127" t="s">
        <v>67</v>
      </c>
      <c r="H76" s="130"/>
      <c r="I76" s="164">
        <v>110172</v>
      </c>
      <c r="J76" s="121"/>
    </row>
    <row r="77" spans="2:10" x14ac:dyDescent="0.25">
      <c r="B77" s="120"/>
      <c r="C77" s="224" t="s">
        <v>43</v>
      </c>
      <c r="D77" s="218">
        <v>18628</v>
      </c>
      <c r="E77" s="218">
        <v>15430</v>
      </c>
      <c r="F77" s="176"/>
      <c r="G77" s="127" t="s">
        <v>68</v>
      </c>
      <c r="H77" s="130"/>
      <c r="I77" s="164">
        <v>1210</v>
      </c>
      <c r="J77" s="121"/>
    </row>
    <row r="78" spans="2:10" x14ac:dyDescent="0.25">
      <c r="B78" s="120"/>
      <c r="C78" s="224" t="s">
        <v>9</v>
      </c>
      <c r="D78" s="218">
        <v>84212</v>
      </c>
      <c r="E78" s="218">
        <v>56482</v>
      </c>
      <c r="F78" s="176"/>
      <c r="G78" s="127" t="s">
        <v>69</v>
      </c>
      <c r="H78" s="130"/>
      <c r="I78" s="164">
        <v>21650</v>
      </c>
      <c r="J78" s="121"/>
    </row>
    <row r="79" spans="2:10" x14ac:dyDescent="0.25">
      <c r="B79" s="120"/>
      <c r="C79" s="224" t="s">
        <v>10</v>
      </c>
      <c r="D79" s="453">
        <v>1071</v>
      </c>
      <c r="E79" s="453">
        <v>805</v>
      </c>
      <c r="F79" s="176"/>
      <c r="G79" s="151" t="s">
        <v>70</v>
      </c>
      <c r="H79" s="152"/>
      <c r="I79" s="161">
        <f>I80</f>
        <v>63089</v>
      </c>
      <c r="J79" s="121"/>
    </row>
    <row r="80" spans="2:10" ht="13" x14ac:dyDescent="0.3">
      <c r="B80" s="120"/>
      <c r="C80" s="224" t="s">
        <v>163</v>
      </c>
      <c r="D80" s="218">
        <v>2853</v>
      </c>
      <c r="E80" s="218">
        <v>2350</v>
      </c>
      <c r="F80" s="175"/>
      <c r="G80" s="127" t="s">
        <v>67</v>
      </c>
      <c r="H80" s="130"/>
      <c r="I80" s="164">
        <v>63089</v>
      </c>
      <c r="J80" s="121"/>
    </row>
    <row r="81" spans="2:10" ht="13" x14ac:dyDescent="0.3">
      <c r="B81" s="120"/>
      <c r="C81" s="223" t="s">
        <v>11</v>
      </c>
      <c r="D81" s="222">
        <f>D75-D76</f>
        <v>27389</v>
      </c>
      <c r="E81" s="222">
        <v>45146</v>
      </c>
      <c r="F81" s="175"/>
      <c r="G81" s="151" t="s">
        <v>71</v>
      </c>
      <c r="H81" s="152"/>
      <c r="I81" s="160">
        <v>0</v>
      </c>
      <c r="J81" s="121"/>
    </row>
    <row r="82" spans="2:10" ht="13" x14ac:dyDescent="0.3">
      <c r="B82" s="120"/>
      <c r="C82" s="223" t="s">
        <v>87</v>
      </c>
      <c r="D82" s="222">
        <f>D83</f>
        <v>371</v>
      </c>
      <c r="E82" s="222">
        <v>8</v>
      </c>
      <c r="F82" s="176"/>
      <c r="G82" s="151" t="s">
        <v>72</v>
      </c>
      <c r="H82" s="152"/>
      <c r="I82" s="161">
        <f>I75+I79</f>
        <v>196121</v>
      </c>
      <c r="J82" s="121"/>
    </row>
    <row r="83" spans="2:10" x14ac:dyDescent="0.25">
      <c r="B83" s="120"/>
      <c r="C83" s="224" t="s">
        <v>188</v>
      </c>
      <c r="D83" s="218">
        <v>371</v>
      </c>
      <c r="E83" s="218">
        <v>8</v>
      </c>
      <c r="F83" s="176"/>
      <c r="G83" s="131" t="s">
        <v>73</v>
      </c>
      <c r="H83" s="132"/>
      <c r="I83" s="165">
        <f>I82/H73</f>
        <v>0.12101102803934381</v>
      </c>
      <c r="J83" s="121"/>
    </row>
    <row r="84" spans="2:10" ht="13" x14ac:dyDescent="0.3">
      <c r="B84" s="120"/>
      <c r="C84" s="223" t="s">
        <v>152</v>
      </c>
      <c r="D84" s="222">
        <f>+D81-D82</f>
        <v>27018</v>
      </c>
      <c r="E84" s="222">
        <v>45138</v>
      </c>
      <c r="F84" s="175"/>
      <c r="G84" s="178" t="s">
        <v>164</v>
      </c>
      <c r="H84" s="187"/>
      <c r="I84" s="188"/>
      <c r="J84" s="121"/>
    </row>
    <row r="85" spans="2:10" ht="13" x14ac:dyDescent="0.3">
      <c r="B85" s="120"/>
      <c r="C85" s="223" t="s">
        <v>12</v>
      </c>
      <c r="D85" s="218">
        <v>1729</v>
      </c>
      <c r="E85" s="218">
        <v>-2671</v>
      </c>
      <c r="F85" s="175"/>
      <c r="G85" s="454" t="s">
        <v>189</v>
      </c>
      <c r="H85" s="455"/>
      <c r="I85" s="456"/>
      <c r="J85" s="121"/>
    </row>
    <row r="86" spans="2:10" ht="13" x14ac:dyDescent="0.3">
      <c r="B86" s="120"/>
      <c r="C86" s="223" t="s">
        <v>89</v>
      </c>
      <c r="D86" s="222">
        <f>+D84+D85</f>
        <v>28747</v>
      </c>
      <c r="E86" s="222">
        <v>42467</v>
      </c>
      <c r="F86" s="175"/>
      <c r="G86" s="457"/>
      <c r="H86" s="458"/>
      <c r="I86" s="459"/>
      <c r="J86" s="121"/>
    </row>
    <row r="87" spans="2:10" ht="13" x14ac:dyDescent="0.3">
      <c r="B87" s="120"/>
      <c r="C87" s="223" t="s">
        <v>47</v>
      </c>
      <c r="D87" s="218">
        <v>-14499</v>
      </c>
      <c r="E87" s="218">
        <v>-16201</v>
      </c>
      <c r="F87" s="176"/>
      <c r="J87" s="121"/>
    </row>
    <row r="88" spans="2:10" ht="13" x14ac:dyDescent="0.3">
      <c r="B88" s="120"/>
      <c r="C88" s="270" t="s">
        <v>13</v>
      </c>
      <c r="D88" s="222">
        <f>D86+D87</f>
        <v>14248</v>
      </c>
      <c r="E88" s="222">
        <v>26266</v>
      </c>
      <c r="F88" s="175"/>
      <c r="G88" s="179"/>
      <c r="H88" s="166"/>
      <c r="I88" s="167" t="s">
        <v>190</v>
      </c>
      <c r="J88" s="121"/>
    </row>
    <row r="89" spans="2:10" ht="8.25" customHeight="1" thickBot="1" x14ac:dyDescent="0.3">
      <c r="B89" s="135"/>
      <c r="C89" s="173"/>
      <c r="D89" s="173"/>
      <c r="E89" s="174"/>
      <c r="F89" s="174"/>
      <c r="G89" s="174"/>
      <c r="H89" s="174"/>
      <c r="I89" s="174"/>
      <c r="J89" s="136"/>
    </row>
  </sheetData>
  <mergeCells count="15">
    <mergeCell ref="C49:E49"/>
    <mergeCell ref="G49:I49"/>
    <mergeCell ref="C7:I7"/>
    <mergeCell ref="C8:I8"/>
    <mergeCell ref="C9:I9"/>
    <mergeCell ref="C48:E48"/>
    <mergeCell ref="G48:I48"/>
    <mergeCell ref="G85:I86"/>
    <mergeCell ref="C50:E50"/>
    <mergeCell ref="G50:I50"/>
    <mergeCell ref="G60:I60"/>
    <mergeCell ref="G61:I61"/>
    <mergeCell ref="G62:I62"/>
    <mergeCell ref="G63:I63"/>
    <mergeCell ref="G59:I59"/>
  </mergeCells>
  <printOptions horizontalCentered="1"/>
  <pageMargins left="0.39370078740157483" right="0.43307086614173229" top="1.1811023622047245" bottom="0.47244094488188981" header="0" footer="0"/>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87"/>
  <sheetViews>
    <sheetView showGridLines="0" topLeftCell="A20" workbookViewId="0">
      <selection activeCell="H10" sqref="H10:H44"/>
    </sheetView>
  </sheetViews>
  <sheetFormatPr baseColWidth="10" defaultColWidth="11.453125" defaultRowHeight="12.5" x14ac:dyDescent="0.25"/>
  <cols>
    <col min="1" max="1" width="5.1796875" style="191" customWidth="1"/>
    <col min="2" max="2" width="0.7265625" style="191" customWidth="1"/>
    <col min="3" max="3" width="62.26953125" style="193" customWidth="1"/>
    <col min="4" max="4" width="10.1796875" style="191" customWidth="1"/>
    <col min="5" max="5" width="0.7265625" style="191" customWidth="1"/>
    <col min="6" max="6" width="53" style="191" customWidth="1"/>
    <col min="7" max="7" width="12" style="191" bestFit="1" customWidth="1"/>
    <col min="8" max="8" width="10.1796875" style="191" customWidth="1"/>
    <col min="9" max="9" width="0.7265625" style="191" customWidth="1"/>
    <col min="10" max="10" width="14.81640625" style="191" bestFit="1" customWidth="1"/>
    <col min="11" max="12" width="11.453125" style="191"/>
    <col min="13" max="13" width="12.7265625" style="191" bestFit="1" customWidth="1"/>
    <col min="14" max="16384" width="11.453125" style="191"/>
  </cols>
  <sheetData>
    <row r="2" spans="2:9" x14ac:dyDescent="0.25">
      <c r="C2" s="192"/>
    </row>
    <row r="3" spans="2:9" ht="7.5" customHeight="1" thickBot="1" x14ac:dyDescent="0.3"/>
    <row r="4" spans="2:9" ht="13" hidden="1" thickBot="1" x14ac:dyDescent="0.3"/>
    <row r="5" spans="2:9" ht="57" customHeight="1" x14ac:dyDescent="0.35">
      <c r="B5" s="194"/>
      <c r="C5" s="195"/>
      <c r="D5" s="196"/>
      <c r="E5" s="196"/>
      <c r="F5" s="196"/>
      <c r="G5" s="196"/>
      <c r="H5" s="196"/>
      <c r="I5" s="197"/>
    </row>
    <row r="6" spans="2:9" ht="12" customHeight="1" x14ac:dyDescent="0.3">
      <c r="B6" s="198"/>
      <c r="C6" s="490" t="s">
        <v>157</v>
      </c>
      <c r="D6" s="491"/>
      <c r="E6" s="491"/>
      <c r="F6" s="491"/>
      <c r="G6" s="491"/>
      <c r="H6" s="492"/>
      <c r="I6" s="199"/>
    </row>
    <row r="7" spans="2:9" ht="12" customHeight="1" x14ac:dyDescent="0.3">
      <c r="B7" s="198"/>
      <c r="C7" s="493" t="s">
        <v>203</v>
      </c>
      <c r="D7" s="494"/>
      <c r="E7" s="494"/>
      <c r="F7" s="494"/>
      <c r="G7" s="494"/>
      <c r="H7" s="495"/>
      <c r="I7" s="199"/>
    </row>
    <row r="8" spans="2:9" ht="12" customHeight="1" x14ac:dyDescent="0.3">
      <c r="B8" s="198"/>
      <c r="C8" s="496" t="s">
        <v>194</v>
      </c>
      <c r="D8" s="497"/>
      <c r="E8" s="494"/>
      <c r="F8" s="497"/>
      <c r="G8" s="497"/>
      <c r="H8" s="498"/>
      <c r="I8" s="199"/>
    </row>
    <row r="9" spans="2:9" ht="12.75" customHeight="1" x14ac:dyDescent="0.3">
      <c r="B9" s="198"/>
      <c r="C9" s="200" t="s">
        <v>14</v>
      </c>
      <c r="D9" s="201">
        <v>2021</v>
      </c>
      <c r="E9" s="202"/>
      <c r="F9" s="200" t="s">
        <v>42</v>
      </c>
      <c r="G9" s="203"/>
      <c r="H9" s="201">
        <v>2021</v>
      </c>
      <c r="I9" s="199"/>
    </row>
    <row r="10" spans="2:9" ht="12.75" customHeight="1" x14ac:dyDescent="0.3">
      <c r="B10" s="198"/>
      <c r="C10" s="204" t="s">
        <v>15</v>
      </c>
      <c r="D10" s="205">
        <f>SUM(D13:D14)</f>
        <v>102034</v>
      </c>
      <c r="E10" s="206"/>
      <c r="F10" s="215" t="s">
        <v>27</v>
      </c>
      <c r="G10" s="216"/>
      <c r="H10" s="205"/>
      <c r="I10" s="199"/>
    </row>
    <row r="11" spans="2:9" ht="12.75" customHeight="1" x14ac:dyDescent="0.25">
      <c r="B11" s="198"/>
      <c r="C11" s="207" t="s">
        <v>16</v>
      </c>
      <c r="D11" s="208"/>
      <c r="E11" s="209"/>
      <c r="F11" s="207" t="s">
        <v>28</v>
      </c>
      <c r="H11" s="208"/>
      <c r="I11" s="199"/>
    </row>
    <row r="12" spans="2:9" ht="12.75" customHeight="1" x14ac:dyDescent="0.25">
      <c r="B12" s="198"/>
      <c r="C12" s="207" t="s">
        <v>26</v>
      </c>
      <c r="D12" s="208"/>
      <c r="E12" s="209"/>
      <c r="F12" s="207" t="s">
        <v>29</v>
      </c>
      <c r="H12" s="208"/>
      <c r="I12" s="199"/>
    </row>
    <row r="13" spans="2:9" ht="12.75" customHeight="1" x14ac:dyDescent="0.25">
      <c r="B13" s="198"/>
      <c r="C13" s="207" t="s">
        <v>173</v>
      </c>
      <c r="D13" s="208">
        <f>ROUND('Forma A'!E12/1000,0)</f>
        <v>102031</v>
      </c>
      <c r="E13" s="209"/>
      <c r="F13" s="207" t="s">
        <v>30</v>
      </c>
      <c r="H13" s="208"/>
      <c r="I13" s="199"/>
    </row>
    <row r="14" spans="2:9" ht="12.75" customHeight="1" x14ac:dyDescent="0.3">
      <c r="B14" s="198"/>
      <c r="C14" s="207" t="s">
        <v>45</v>
      </c>
      <c r="D14" s="208">
        <f>ROUND('Forma A'!E15/1000,0)</f>
        <v>3</v>
      </c>
      <c r="E14" s="209"/>
      <c r="F14" s="204" t="s">
        <v>124</v>
      </c>
      <c r="H14" s="205">
        <v>0</v>
      </c>
      <c r="I14" s="199"/>
    </row>
    <row r="15" spans="2:9" ht="12.75" customHeight="1" x14ac:dyDescent="0.3">
      <c r="B15" s="198"/>
      <c r="C15" s="204" t="s">
        <v>124</v>
      </c>
      <c r="D15" s="205">
        <v>0</v>
      </c>
      <c r="E15" s="206"/>
      <c r="F15" s="204" t="s">
        <v>183</v>
      </c>
      <c r="H15" s="205">
        <v>0</v>
      </c>
      <c r="I15" s="199"/>
    </row>
    <row r="16" spans="2:9" ht="12.75" customHeight="1" x14ac:dyDescent="0.3">
      <c r="B16" s="198"/>
      <c r="C16" s="204" t="s">
        <v>182</v>
      </c>
      <c r="D16" s="205">
        <v>0</v>
      </c>
      <c r="E16" s="206"/>
      <c r="F16" s="207" t="s">
        <v>114</v>
      </c>
      <c r="H16" s="208"/>
      <c r="I16" s="199"/>
    </row>
    <row r="17" spans="2:9" ht="12.75" customHeight="1" x14ac:dyDescent="0.3">
      <c r="B17" s="198"/>
      <c r="C17" s="204" t="s">
        <v>174</v>
      </c>
      <c r="D17" s="208"/>
      <c r="E17" s="209"/>
      <c r="F17" s="207" t="s">
        <v>115</v>
      </c>
      <c r="H17" s="208"/>
      <c r="I17" s="199"/>
    </row>
    <row r="18" spans="2:9" ht="12.75" customHeight="1" x14ac:dyDescent="0.25">
      <c r="B18" s="198"/>
      <c r="C18" s="207" t="s">
        <v>111</v>
      </c>
      <c r="D18" s="208"/>
      <c r="E18" s="209"/>
      <c r="F18" s="207" t="s">
        <v>116</v>
      </c>
      <c r="H18" s="208"/>
      <c r="I18" s="199"/>
    </row>
    <row r="19" spans="2:9" ht="12.75" customHeight="1" x14ac:dyDescent="0.3">
      <c r="B19" s="198"/>
      <c r="C19" s="204" t="s">
        <v>125</v>
      </c>
      <c r="D19" s="205">
        <v>0</v>
      </c>
      <c r="E19" s="209"/>
      <c r="F19" s="204" t="s">
        <v>83</v>
      </c>
      <c r="H19" s="205">
        <f>SUM(H20:H24)</f>
        <v>770594</v>
      </c>
      <c r="I19" s="199"/>
    </row>
    <row r="20" spans="2:9" ht="12.75" customHeight="1" x14ac:dyDescent="0.3">
      <c r="B20" s="198"/>
      <c r="C20" s="204" t="s">
        <v>17</v>
      </c>
      <c r="D20" s="205">
        <f>SUM(D21:D26)</f>
        <v>776996</v>
      </c>
      <c r="E20" s="209"/>
      <c r="F20" s="207" t="s">
        <v>176</v>
      </c>
      <c r="H20" s="208"/>
      <c r="I20" s="199"/>
    </row>
    <row r="21" spans="2:9" ht="12.75" customHeight="1" x14ac:dyDescent="0.3">
      <c r="B21" s="198"/>
      <c r="C21" s="207" t="s">
        <v>18</v>
      </c>
      <c r="D21" s="208">
        <f>ROUND('Forma A'!E26/1000,0)</f>
        <v>761447</v>
      </c>
      <c r="E21" s="206"/>
      <c r="F21" s="207" t="s">
        <v>177</v>
      </c>
      <c r="H21" s="208">
        <f>ROUND('Forma A'!K21/1000,0)</f>
        <v>472891</v>
      </c>
      <c r="I21" s="199"/>
    </row>
    <row r="22" spans="2:9" ht="12.75" customHeight="1" x14ac:dyDescent="0.3">
      <c r="B22" s="198"/>
      <c r="C22" s="217" t="s">
        <v>93</v>
      </c>
      <c r="D22" s="208">
        <f>ROUND('Forma A'!E27/1000,0)</f>
        <v>0</v>
      </c>
      <c r="E22" s="219"/>
      <c r="F22" s="217" t="s">
        <v>84</v>
      </c>
      <c r="G22" s="192"/>
      <c r="H22" s="208">
        <f>ROUND('Forma A'!K22/1000,0)</f>
        <v>106703</v>
      </c>
      <c r="I22" s="199"/>
    </row>
    <row r="23" spans="2:9" ht="12.75" customHeight="1" x14ac:dyDescent="0.25">
      <c r="B23" s="198"/>
      <c r="C23" s="217" t="s">
        <v>19</v>
      </c>
      <c r="D23" s="208">
        <f>ROUND('Forma A'!E28/1000,0)</f>
        <v>42284</v>
      </c>
      <c r="E23" s="220"/>
      <c r="F23" s="217" t="s">
        <v>172</v>
      </c>
      <c r="G23" s="192"/>
      <c r="H23" s="218"/>
      <c r="I23" s="199"/>
    </row>
    <row r="24" spans="2:9" ht="12.75" customHeight="1" x14ac:dyDescent="0.25">
      <c r="B24" s="198"/>
      <c r="C24" s="217" t="s">
        <v>20</v>
      </c>
      <c r="D24" s="208">
        <f>ROUND('Forma A'!E29/1000,0)</f>
        <v>16616</v>
      </c>
      <c r="E24" s="220"/>
      <c r="F24" s="217" t="s">
        <v>197</v>
      </c>
      <c r="G24" s="192"/>
      <c r="H24" s="208">
        <f>ROUND('Forma A'!K24/1000,0)</f>
        <v>191000</v>
      </c>
      <c r="I24" s="199"/>
    </row>
    <row r="25" spans="2:9" ht="12.75" customHeight="1" x14ac:dyDescent="0.3">
      <c r="B25" s="198"/>
      <c r="C25" s="217" t="s">
        <v>21</v>
      </c>
      <c r="D25" s="208">
        <f>ROUND('Forma A'!E30/1000,0)</f>
        <v>16064</v>
      </c>
      <c r="E25" s="220"/>
      <c r="F25" s="221" t="s">
        <v>94</v>
      </c>
      <c r="G25" s="192"/>
      <c r="H25" s="222">
        <v>0</v>
      </c>
      <c r="I25" s="199"/>
    </row>
    <row r="26" spans="2:9" ht="12.75" customHeight="1" x14ac:dyDescent="0.3">
      <c r="B26" s="198"/>
      <c r="C26" s="217" t="s">
        <v>126</v>
      </c>
      <c r="D26" s="208">
        <f>ROUND('Forma A'!E31/1000,0)</f>
        <v>-59415</v>
      </c>
      <c r="E26" s="220"/>
      <c r="F26" s="221" t="s">
        <v>101</v>
      </c>
      <c r="G26" s="192"/>
      <c r="H26" s="222">
        <v>0</v>
      </c>
      <c r="I26" s="199"/>
    </row>
    <row r="27" spans="2:9" ht="12.75" customHeight="1" x14ac:dyDescent="0.3">
      <c r="B27" s="198"/>
      <c r="C27" s="221" t="s">
        <v>94</v>
      </c>
      <c r="D27" s="222">
        <v>0</v>
      </c>
      <c r="E27" s="220"/>
      <c r="F27" s="221" t="s">
        <v>32</v>
      </c>
      <c r="G27" s="192"/>
      <c r="H27" s="445">
        <f>ROUND('Forma A'!K30/1000,0)</f>
        <v>17992</v>
      </c>
      <c r="I27" s="199"/>
    </row>
    <row r="28" spans="2:9" ht="12.75" customHeight="1" x14ac:dyDescent="0.3">
      <c r="B28" s="198"/>
      <c r="C28" s="221" t="s">
        <v>101</v>
      </c>
      <c r="D28" s="222">
        <v>0</v>
      </c>
      <c r="E28" s="220"/>
      <c r="F28" s="221" t="s">
        <v>33</v>
      </c>
      <c r="G28" s="192"/>
      <c r="H28" s="222">
        <f>+H29+H30+H31</f>
        <v>7185</v>
      </c>
      <c r="I28" s="199"/>
    </row>
    <row r="29" spans="2:9" ht="12.75" customHeight="1" x14ac:dyDescent="0.3">
      <c r="B29" s="198"/>
      <c r="C29" s="221" t="s">
        <v>22</v>
      </c>
      <c r="D29" s="222">
        <f>SUM(D30:D31)</f>
        <v>11810</v>
      </c>
      <c r="E29" s="219"/>
      <c r="F29" s="217" t="s">
        <v>34</v>
      </c>
      <c r="G29" s="192"/>
      <c r="H29" s="218"/>
      <c r="I29" s="199"/>
    </row>
    <row r="30" spans="2:9" ht="12.75" customHeight="1" x14ac:dyDescent="0.3">
      <c r="B30" s="198"/>
      <c r="C30" s="217" t="s">
        <v>175</v>
      </c>
      <c r="D30" s="218"/>
      <c r="E30" s="219"/>
      <c r="F30" s="217" t="s">
        <v>119</v>
      </c>
      <c r="G30" s="192"/>
      <c r="H30" s="218"/>
      <c r="I30" s="199"/>
    </row>
    <row r="31" spans="2:9" ht="12.75" customHeight="1" x14ac:dyDescent="0.3">
      <c r="B31" s="198"/>
      <c r="C31" s="217" t="s">
        <v>23</v>
      </c>
      <c r="D31" s="208">
        <f>ROUND('Forma A'!E36/1000,0)</f>
        <v>11810</v>
      </c>
      <c r="E31" s="219"/>
      <c r="F31" s="217" t="s">
        <v>120</v>
      </c>
      <c r="G31" s="192"/>
      <c r="H31" s="208">
        <f>ROUND('Forma A'!K35/1000,0)</f>
        <v>7185</v>
      </c>
      <c r="I31" s="199"/>
    </row>
    <row r="32" spans="2:9" ht="12.75" customHeight="1" x14ac:dyDescent="0.3">
      <c r="B32" s="198"/>
      <c r="C32" s="221" t="s">
        <v>180</v>
      </c>
      <c r="D32" s="222">
        <v>0</v>
      </c>
      <c r="E32" s="220"/>
      <c r="F32" s="223" t="s">
        <v>82</v>
      </c>
      <c r="G32" s="192"/>
      <c r="H32" s="222"/>
      <c r="I32" s="199"/>
    </row>
    <row r="33" spans="2:13" ht="12.75" customHeight="1" x14ac:dyDescent="0.3">
      <c r="B33" s="198"/>
      <c r="C33" s="217" t="s">
        <v>187</v>
      </c>
      <c r="D33" s="218"/>
      <c r="E33" s="220"/>
      <c r="F33" s="221" t="s">
        <v>81</v>
      </c>
      <c r="G33" s="192"/>
      <c r="H33" s="445">
        <f>ROUND('Forma A'!K38/1000,0)</f>
        <v>4212</v>
      </c>
      <c r="I33" s="199"/>
      <c r="M33" s="210"/>
    </row>
    <row r="34" spans="2:13" ht="12.75" customHeight="1" x14ac:dyDescent="0.3">
      <c r="B34" s="198"/>
      <c r="C34" s="221" t="s">
        <v>103</v>
      </c>
      <c r="D34" s="222">
        <f>D35+D36</f>
        <v>5494</v>
      </c>
      <c r="E34" s="219"/>
      <c r="F34" s="221" t="s">
        <v>52</v>
      </c>
      <c r="G34" s="192"/>
      <c r="H34" s="205">
        <f>ROUND('Forma A'!K40/1000,0)</f>
        <v>4891</v>
      </c>
      <c r="I34" s="199"/>
      <c r="M34" s="210"/>
    </row>
    <row r="35" spans="2:13" ht="12.75" customHeight="1" x14ac:dyDescent="0.3">
      <c r="B35" s="198"/>
      <c r="C35" s="217" t="s">
        <v>195</v>
      </c>
      <c r="D35" s="208">
        <f>ROUND('Forma A'!E41/1000,0)</f>
        <v>5494</v>
      </c>
      <c r="E35" s="220"/>
      <c r="F35" s="221" t="s">
        <v>122</v>
      </c>
      <c r="G35" s="192"/>
      <c r="H35" s="222">
        <f>+H19+H27+H34+H32+H28+H10+H33</f>
        <v>804874</v>
      </c>
      <c r="I35" s="199"/>
      <c r="M35" s="210"/>
    </row>
    <row r="36" spans="2:13" ht="12.75" customHeight="1" x14ac:dyDescent="0.3">
      <c r="B36" s="198"/>
      <c r="C36" s="217" t="s">
        <v>196</v>
      </c>
      <c r="D36" s="218"/>
      <c r="E36" s="219"/>
      <c r="F36" s="224"/>
      <c r="G36" s="192"/>
      <c r="H36" s="225"/>
      <c r="I36" s="199"/>
    </row>
    <row r="37" spans="2:13" ht="12.75" customHeight="1" x14ac:dyDescent="0.3">
      <c r="B37" s="198"/>
      <c r="C37" s="221" t="s">
        <v>112</v>
      </c>
      <c r="D37" s="205">
        <f>ROUND('Forma A'!E44/1000,0)</f>
        <v>2493</v>
      </c>
      <c r="E37" s="219"/>
      <c r="F37" s="221" t="s">
        <v>35</v>
      </c>
      <c r="G37" s="192"/>
      <c r="H37" s="222">
        <f>SUM(H38:H43)</f>
        <v>141331</v>
      </c>
      <c r="I37" s="199"/>
    </row>
    <row r="38" spans="2:13" ht="12.75" customHeight="1" x14ac:dyDescent="0.3">
      <c r="B38" s="198"/>
      <c r="C38" s="221" t="s">
        <v>106</v>
      </c>
      <c r="D38" s="222">
        <f>+D39</f>
        <v>3733</v>
      </c>
      <c r="E38" s="219"/>
      <c r="F38" s="217" t="s">
        <v>36</v>
      </c>
      <c r="G38" s="192"/>
      <c r="H38" s="208">
        <f>ROUND('Forma A'!K45/1000,0)</f>
        <v>105556</v>
      </c>
      <c r="I38" s="199"/>
    </row>
    <row r="39" spans="2:13" ht="12.75" customHeight="1" x14ac:dyDescent="0.25">
      <c r="B39" s="198"/>
      <c r="C39" s="217" t="s">
        <v>108</v>
      </c>
      <c r="D39" s="208">
        <f>ROUND('Forma A'!E47/1000,0)</f>
        <v>3733</v>
      </c>
      <c r="E39" s="220"/>
      <c r="F39" s="217" t="s">
        <v>37</v>
      </c>
      <c r="G39" s="192"/>
      <c r="H39" s="218"/>
      <c r="I39" s="199"/>
    </row>
    <row r="40" spans="2:13" ht="12.75" customHeight="1" x14ac:dyDescent="0.3">
      <c r="B40" s="198"/>
      <c r="C40" s="221" t="s">
        <v>82</v>
      </c>
      <c r="D40" s="205">
        <f>ROUND('Forma A'!E48/1000,0)</f>
        <v>1550</v>
      </c>
      <c r="E40" s="219"/>
      <c r="F40" s="217" t="s">
        <v>38</v>
      </c>
      <c r="G40" s="192"/>
      <c r="H40" s="208">
        <f>ROUND('Forma A'!K47/1000,0)</f>
        <v>17512</v>
      </c>
      <c r="I40" s="199"/>
    </row>
    <row r="41" spans="2:13" ht="12.75" customHeight="1" x14ac:dyDescent="0.3">
      <c r="B41" s="198"/>
      <c r="C41" s="221" t="s">
        <v>81</v>
      </c>
      <c r="D41" s="222"/>
      <c r="E41" s="219"/>
      <c r="F41" s="217" t="s">
        <v>123</v>
      </c>
      <c r="G41" s="192"/>
      <c r="H41" s="218"/>
      <c r="I41" s="199"/>
    </row>
    <row r="42" spans="2:13" ht="12.75" customHeight="1" x14ac:dyDescent="0.3">
      <c r="B42" s="198"/>
      <c r="C42" s="221" t="s">
        <v>181</v>
      </c>
      <c r="D42" s="222">
        <v>0</v>
      </c>
      <c r="E42" s="219"/>
      <c r="F42" s="217" t="s">
        <v>39</v>
      </c>
      <c r="G42" s="192"/>
      <c r="H42" s="218"/>
      <c r="I42" s="199"/>
    </row>
    <row r="43" spans="2:13" ht="12.75" customHeight="1" x14ac:dyDescent="0.3">
      <c r="B43" s="198"/>
      <c r="C43" s="221" t="s">
        <v>25</v>
      </c>
      <c r="D43" s="205">
        <f>ROUND('Forma A'!E51/1000,0)</f>
        <v>42095</v>
      </c>
      <c r="E43" s="219"/>
      <c r="F43" s="217" t="s">
        <v>40</v>
      </c>
      <c r="G43" s="192"/>
      <c r="H43" s="208">
        <f>ROUND('Forma A'!K50/1000,0)</f>
        <v>18263</v>
      </c>
      <c r="I43" s="199"/>
    </row>
    <row r="44" spans="2:13" ht="12.75" customHeight="1" thickBot="1" x14ac:dyDescent="0.35">
      <c r="B44" s="198"/>
      <c r="C44" s="221" t="s">
        <v>121</v>
      </c>
      <c r="D44" s="226">
        <f>D10+D20+D29+D37+D38+D40+D41+D42+D43+D34</f>
        <v>946205</v>
      </c>
      <c r="E44" s="219"/>
      <c r="F44" s="221" t="s">
        <v>41</v>
      </c>
      <c r="G44" s="192"/>
      <c r="H44" s="226">
        <f>H35+H37</f>
        <v>946205</v>
      </c>
      <c r="I44" s="199"/>
    </row>
    <row r="45" spans="2:13" ht="12.75" customHeight="1" thickTop="1" x14ac:dyDescent="0.25">
      <c r="B45" s="198"/>
      <c r="C45" s="227"/>
      <c r="D45" s="228"/>
      <c r="E45" s="229"/>
      <c r="F45" s="227"/>
      <c r="G45" s="230"/>
      <c r="H45" s="228"/>
      <c r="I45" s="199"/>
    </row>
    <row r="46" spans="2:13" ht="3.75" customHeight="1" x14ac:dyDescent="0.3">
      <c r="B46" s="198"/>
      <c r="C46" s="231"/>
      <c r="D46" s="231"/>
      <c r="E46" s="231"/>
      <c r="F46" s="231"/>
      <c r="G46" s="231"/>
      <c r="H46" s="231"/>
      <c r="I46" s="199"/>
    </row>
    <row r="47" spans="2:13" ht="12.75" customHeight="1" x14ac:dyDescent="0.3">
      <c r="B47" s="198"/>
      <c r="C47" s="499" t="s">
        <v>158</v>
      </c>
      <c r="D47" s="500"/>
      <c r="E47" s="232"/>
      <c r="F47" s="499" t="s">
        <v>165</v>
      </c>
      <c r="G47" s="501"/>
      <c r="H47" s="500"/>
      <c r="I47" s="199"/>
    </row>
    <row r="48" spans="2:13" ht="13" x14ac:dyDescent="0.3">
      <c r="B48" s="198"/>
      <c r="C48" s="487" t="s">
        <v>309</v>
      </c>
      <c r="D48" s="488"/>
      <c r="E48" s="232"/>
      <c r="F48" s="487" t="s">
        <v>309</v>
      </c>
      <c r="G48" s="489"/>
      <c r="H48" s="488"/>
      <c r="I48" s="199"/>
    </row>
    <row r="49" spans="2:9" ht="13" x14ac:dyDescent="0.3">
      <c r="B49" s="198"/>
      <c r="C49" s="511" t="s">
        <v>194</v>
      </c>
      <c r="D49" s="512"/>
      <c r="E49" s="232"/>
      <c r="F49" s="511" t="s">
        <v>194</v>
      </c>
      <c r="G49" s="513"/>
      <c r="H49" s="512"/>
      <c r="I49" s="199"/>
    </row>
    <row r="50" spans="2:9" ht="13" x14ac:dyDescent="0.3">
      <c r="B50" s="198"/>
      <c r="C50" s="233"/>
      <c r="D50" s="234">
        <v>2021</v>
      </c>
      <c r="E50" s="232"/>
      <c r="F50" s="235"/>
      <c r="G50" s="236"/>
      <c r="H50" s="234">
        <v>2021</v>
      </c>
      <c r="I50" s="199"/>
    </row>
    <row r="51" spans="2:9" ht="13" x14ac:dyDescent="0.3">
      <c r="B51" s="198"/>
      <c r="C51" s="223" t="s">
        <v>130</v>
      </c>
      <c r="D51" s="222">
        <f>SUM(D52:D53)</f>
        <v>89196</v>
      </c>
      <c r="E51" s="219"/>
      <c r="F51" s="237" t="s">
        <v>13</v>
      </c>
      <c r="G51" s="238"/>
      <c r="H51" s="239">
        <f>+D86</f>
        <v>18263</v>
      </c>
      <c r="I51" s="199"/>
    </row>
    <row r="52" spans="2:9" ht="13" x14ac:dyDescent="0.3">
      <c r="B52" s="198"/>
      <c r="C52" s="224" t="s">
        <v>131</v>
      </c>
      <c r="D52" s="218">
        <f>ROUND('Forma B'!F10/1000,0)</f>
        <v>90</v>
      </c>
      <c r="E52" s="220"/>
      <c r="F52" s="240" t="s">
        <v>167</v>
      </c>
      <c r="G52" s="241"/>
      <c r="H52" s="242">
        <v>0</v>
      </c>
      <c r="I52" s="199"/>
    </row>
    <row r="53" spans="2:9" x14ac:dyDescent="0.25">
      <c r="B53" s="198"/>
      <c r="C53" s="224" t="s">
        <v>132</v>
      </c>
      <c r="D53" s="218">
        <f>ROUND('Forma B'!F15/1000,0)</f>
        <v>89106</v>
      </c>
      <c r="E53" s="220"/>
      <c r="F53" s="224" t="s">
        <v>168</v>
      </c>
      <c r="G53" s="243"/>
      <c r="H53" s="225"/>
      <c r="I53" s="199"/>
    </row>
    <row r="54" spans="2:9" ht="13" x14ac:dyDescent="0.3">
      <c r="B54" s="198"/>
      <c r="C54" s="223" t="s">
        <v>135</v>
      </c>
      <c r="D54" s="222">
        <f>D55+D60</f>
        <v>19083</v>
      </c>
      <c r="E54" s="219"/>
      <c r="F54" s="224" t="s">
        <v>169</v>
      </c>
      <c r="G54" s="243"/>
      <c r="H54" s="244"/>
      <c r="I54" s="199"/>
    </row>
    <row r="55" spans="2:9" ht="13" x14ac:dyDescent="0.3">
      <c r="B55" s="198"/>
      <c r="C55" s="223" t="s">
        <v>162</v>
      </c>
      <c r="D55" s="222">
        <f>SUM(D56:D59)</f>
        <v>15483</v>
      </c>
      <c r="E55" s="219"/>
      <c r="F55" s="224" t="s">
        <v>171</v>
      </c>
      <c r="G55" s="243"/>
      <c r="H55" s="244"/>
      <c r="I55" s="199"/>
    </row>
    <row r="56" spans="2:9" x14ac:dyDescent="0.25">
      <c r="B56" s="198"/>
      <c r="C56" s="224" t="s">
        <v>178</v>
      </c>
      <c r="D56" s="218">
        <f>ROUND('Forma B'!F25/1000,0)</f>
        <v>11474</v>
      </c>
      <c r="E56" s="220"/>
      <c r="F56" s="245" t="s">
        <v>170</v>
      </c>
      <c r="G56" s="246"/>
      <c r="H56" s="225"/>
      <c r="I56" s="199"/>
    </row>
    <row r="57" spans="2:9" ht="13" x14ac:dyDescent="0.3">
      <c r="B57" s="198"/>
      <c r="C57" s="224" t="s">
        <v>140</v>
      </c>
      <c r="D57" s="218">
        <f>ROUND('Forma B'!F26/1000,0)</f>
        <v>1606</v>
      </c>
      <c r="E57" s="220"/>
      <c r="F57" s="247" t="s">
        <v>166</v>
      </c>
      <c r="G57" s="248"/>
      <c r="H57" s="242">
        <f>+H51</f>
        <v>18263</v>
      </c>
      <c r="I57" s="199"/>
    </row>
    <row r="58" spans="2:9" x14ac:dyDescent="0.25">
      <c r="B58" s="198"/>
      <c r="C58" s="217" t="s">
        <v>199</v>
      </c>
      <c r="D58" s="218">
        <f>ROUND('Forma B'!F28/1000,0)</f>
        <v>200</v>
      </c>
      <c r="E58" s="220"/>
      <c r="F58" s="514" t="s">
        <v>53</v>
      </c>
      <c r="G58" s="515"/>
      <c r="H58" s="514"/>
      <c r="I58" s="199"/>
    </row>
    <row r="59" spans="2:9" x14ac:dyDescent="0.25">
      <c r="B59" s="198"/>
      <c r="C59" s="217" t="s">
        <v>198</v>
      </c>
      <c r="D59" s="218">
        <f>ROUND('Forma B'!F29/1000,0)</f>
        <v>2203</v>
      </c>
      <c r="E59" s="220"/>
      <c r="F59" s="502" t="s">
        <v>191</v>
      </c>
      <c r="G59" s="503"/>
      <c r="H59" s="504"/>
      <c r="I59" s="199"/>
    </row>
    <row r="60" spans="2:9" ht="13" x14ac:dyDescent="0.3">
      <c r="B60" s="198"/>
      <c r="C60" s="223" t="s">
        <v>200</v>
      </c>
      <c r="D60" s="222">
        <f>D61</f>
        <v>3600</v>
      </c>
      <c r="E60" s="219"/>
      <c r="F60" s="516" t="s">
        <v>192</v>
      </c>
      <c r="G60" s="517"/>
      <c r="H60" s="518"/>
      <c r="I60" s="199"/>
    </row>
    <row r="61" spans="2:9" x14ac:dyDescent="0.25">
      <c r="B61" s="198"/>
      <c r="C61" s="224" t="s">
        <v>201</v>
      </c>
      <c r="D61" s="218">
        <f>ROUND('Forma B'!F31/1000,0)</f>
        <v>3600</v>
      </c>
      <c r="E61" s="220"/>
      <c r="F61" s="516" t="s">
        <v>194</v>
      </c>
      <c r="G61" s="517"/>
      <c r="H61" s="518"/>
      <c r="I61" s="199"/>
    </row>
    <row r="62" spans="2:9" ht="13" x14ac:dyDescent="0.3">
      <c r="B62" s="198"/>
      <c r="C62" s="223" t="s">
        <v>1</v>
      </c>
      <c r="D62" s="222">
        <f>D51-D54</f>
        <v>70113</v>
      </c>
      <c r="E62" s="219"/>
      <c r="F62" s="249" t="s">
        <v>310</v>
      </c>
      <c r="G62" s="250" t="s">
        <v>55</v>
      </c>
      <c r="H62" s="251" t="s">
        <v>0</v>
      </c>
      <c r="I62" s="199"/>
    </row>
    <row r="63" spans="2:9" ht="13" x14ac:dyDescent="0.3">
      <c r="B63" s="198"/>
      <c r="C63" s="224" t="s">
        <v>147</v>
      </c>
      <c r="D63" s="218">
        <f>ROUND('Forma B'!F36/1000,0)</f>
        <v>18689</v>
      </c>
      <c r="E63" s="219"/>
      <c r="F63" s="252" t="s">
        <v>54</v>
      </c>
      <c r="G63" s="253"/>
      <c r="H63" s="251"/>
      <c r="I63" s="199"/>
    </row>
    <row r="64" spans="2:9" ht="13" x14ac:dyDescent="0.3">
      <c r="B64" s="198"/>
      <c r="C64" s="223" t="s">
        <v>2</v>
      </c>
      <c r="D64" s="222">
        <f>D62-D63</f>
        <v>51424</v>
      </c>
      <c r="E64" s="220"/>
      <c r="F64" s="254" t="s">
        <v>184</v>
      </c>
      <c r="G64" s="255">
        <f>ROUND('2D'!C6/1000,0)</f>
        <v>947098</v>
      </c>
      <c r="H64" s="255">
        <f>ROUND('2D'!D6/1000,0)</f>
        <v>75768</v>
      </c>
      <c r="I64" s="199"/>
    </row>
    <row r="65" spans="2:9" ht="13" x14ac:dyDescent="0.3">
      <c r="B65" s="198"/>
      <c r="C65" s="223" t="s">
        <v>3</v>
      </c>
      <c r="D65" s="222">
        <f>+D66</f>
        <v>27187</v>
      </c>
      <c r="E65" s="220"/>
      <c r="F65" s="252" t="s">
        <v>57</v>
      </c>
      <c r="G65" s="256"/>
      <c r="H65" s="225"/>
      <c r="I65" s="199"/>
    </row>
    <row r="66" spans="2:9" ht="11.25" customHeight="1" x14ac:dyDescent="0.3">
      <c r="B66" s="198"/>
      <c r="C66" s="224" t="s">
        <v>4</v>
      </c>
      <c r="D66" s="218">
        <f>ROUND('Forma B'!F42/1000,0)</f>
        <v>27187</v>
      </c>
      <c r="E66" s="219"/>
      <c r="F66" s="254" t="s">
        <v>58</v>
      </c>
      <c r="G66" s="257">
        <f>ROUND('2D'!C8/1000,0)-1</f>
        <v>649</v>
      </c>
      <c r="H66" s="257">
        <f>ROUND('2D'!D8/1000,0)</f>
        <v>65</v>
      </c>
      <c r="I66" s="199"/>
    </row>
    <row r="67" spans="2:9" ht="13" x14ac:dyDescent="0.3">
      <c r="B67" s="198"/>
      <c r="C67" s="223" t="s">
        <v>5</v>
      </c>
      <c r="D67" s="222">
        <f>D68</f>
        <v>358</v>
      </c>
      <c r="E67" s="220"/>
      <c r="F67" s="254" t="s">
        <v>59</v>
      </c>
      <c r="G67" s="257">
        <f>G66</f>
        <v>649</v>
      </c>
      <c r="H67" s="257">
        <f>H66</f>
        <v>65</v>
      </c>
      <c r="I67" s="199"/>
    </row>
    <row r="68" spans="2:9" ht="13" x14ac:dyDescent="0.3">
      <c r="B68" s="198"/>
      <c r="C68" s="224" t="s">
        <v>6</v>
      </c>
      <c r="D68" s="218">
        <f>ROUND('Forma B'!F47/1000,0)</f>
        <v>358</v>
      </c>
      <c r="E68" s="219"/>
      <c r="F68" s="254" t="s">
        <v>185</v>
      </c>
      <c r="G68" s="258">
        <f>G67</f>
        <v>649</v>
      </c>
      <c r="H68" s="258">
        <f>H67</f>
        <v>65</v>
      </c>
      <c r="I68" s="199"/>
    </row>
    <row r="69" spans="2:9" ht="13" x14ac:dyDescent="0.3">
      <c r="B69" s="198"/>
      <c r="C69" s="223" t="s">
        <v>86</v>
      </c>
      <c r="D69" s="222">
        <f>D64+D65-D67</f>
        <v>78253</v>
      </c>
      <c r="E69" s="219"/>
      <c r="F69" s="252" t="s">
        <v>61</v>
      </c>
      <c r="G69" s="256"/>
      <c r="H69" s="225"/>
      <c r="I69" s="199"/>
    </row>
    <row r="70" spans="2:9" ht="13" x14ac:dyDescent="0.3">
      <c r="B70" s="198"/>
      <c r="C70" s="223" t="s">
        <v>179</v>
      </c>
      <c r="D70" s="222">
        <f>D71+D72</f>
        <v>5279</v>
      </c>
      <c r="E70" s="220"/>
      <c r="F70" s="254" t="s">
        <v>62</v>
      </c>
      <c r="G70" s="257">
        <f>ROUND('2D'!C19/1000,0)</f>
        <v>154018</v>
      </c>
      <c r="H70" s="257">
        <f>ROUND('2D'!D19/1000,0)</f>
        <v>15402</v>
      </c>
      <c r="I70" s="199"/>
    </row>
    <row r="71" spans="2:9" x14ac:dyDescent="0.25">
      <c r="B71" s="198"/>
      <c r="C71" s="224" t="s">
        <v>202</v>
      </c>
      <c r="D71" s="218">
        <f>ROUND('Forma B'!F58/1000,0)</f>
        <v>-538</v>
      </c>
      <c r="E71" s="220"/>
      <c r="F71" s="254" t="s">
        <v>186</v>
      </c>
      <c r="G71" s="258">
        <f>G70</f>
        <v>154018</v>
      </c>
      <c r="H71" s="258">
        <f>H70</f>
        <v>15402</v>
      </c>
      <c r="I71" s="199"/>
    </row>
    <row r="72" spans="2:9" ht="13" x14ac:dyDescent="0.3">
      <c r="B72" s="198"/>
      <c r="C72" s="224" t="s">
        <v>149</v>
      </c>
      <c r="D72" s="218">
        <f>ROUND('Forma B'!F59/1000,0)</f>
        <v>5817</v>
      </c>
      <c r="E72" s="219"/>
      <c r="F72" s="252" t="s">
        <v>64</v>
      </c>
      <c r="G72" s="259">
        <f>G64+G68+G71</f>
        <v>1101765</v>
      </c>
      <c r="H72" s="260">
        <f>H64+H68+H71</f>
        <v>91235</v>
      </c>
      <c r="I72" s="199"/>
    </row>
    <row r="73" spans="2:9" ht="13" x14ac:dyDescent="0.3">
      <c r="B73" s="198"/>
      <c r="C73" s="223" t="s">
        <v>7</v>
      </c>
      <c r="D73" s="222">
        <f>D69+D70</f>
        <v>83532</v>
      </c>
      <c r="E73" s="219"/>
      <c r="F73" s="252" t="s">
        <v>65</v>
      </c>
      <c r="G73" s="253"/>
      <c r="H73" s="261"/>
      <c r="I73" s="199"/>
    </row>
    <row r="74" spans="2:9" ht="13" x14ac:dyDescent="0.3">
      <c r="B74" s="198"/>
      <c r="C74" s="223" t="s">
        <v>8</v>
      </c>
      <c r="D74" s="222">
        <f>SUM(D75:D78)</f>
        <v>53583</v>
      </c>
      <c r="E74" s="220"/>
      <c r="F74" s="262" t="s">
        <v>66</v>
      </c>
      <c r="G74" s="263"/>
      <c r="H74" s="258">
        <f>H75+H76+H77</f>
        <v>108927</v>
      </c>
      <c r="I74" s="199"/>
    </row>
    <row r="75" spans="2:9" x14ac:dyDescent="0.25">
      <c r="B75" s="198"/>
      <c r="C75" s="224" t="s">
        <v>43</v>
      </c>
      <c r="D75" s="218">
        <f>ROUND('Forma B'!F64/1000,0)</f>
        <v>11465</v>
      </c>
      <c r="E75" s="220"/>
      <c r="F75" s="264" t="s">
        <v>67</v>
      </c>
      <c r="G75" s="265"/>
      <c r="H75" s="244">
        <f>ROUND('2D'!D26/1000,0)</f>
        <v>93460</v>
      </c>
      <c r="I75" s="199"/>
    </row>
    <row r="76" spans="2:9" x14ac:dyDescent="0.25">
      <c r="B76" s="198"/>
      <c r="C76" s="224" t="s">
        <v>9</v>
      </c>
      <c r="D76" s="218">
        <f>ROUND('Forma B'!F65/1000,0)</f>
        <v>40101</v>
      </c>
      <c r="E76" s="220"/>
      <c r="F76" s="264" t="s">
        <v>68</v>
      </c>
      <c r="G76" s="265"/>
      <c r="H76" s="244">
        <f>ROUND('2D'!D27/1000,0)</f>
        <v>65</v>
      </c>
      <c r="I76" s="199"/>
    </row>
    <row r="77" spans="2:9" x14ac:dyDescent="0.25">
      <c r="B77" s="198"/>
      <c r="C77" s="224" t="s">
        <v>10</v>
      </c>
      <c r="D77" s="218">
        <f>ROUND('Forma B'!F66/1000,0)</f>
        <v>540</v>
      </c>
      <c r="E77" s="220"/>
      <c r="F77" s="264" t="s">
        <v>69</v>
      </c>
      <c r="G77" s="265"/>
      <c r="H77" s="244">
        <f>ROUND('2D'!D28/1000,0)</f>
        <v>15402</v>
      </c>
      <c r="I77" s="199"/>
    </row>
    <row r="78" spans="2:9" ht="13" x14ac:dyDescent="0.3">
      <c r="B78" s="198"/>
      <c r="C78" s="224" t="s">
        <v>163</v>
      </c>
      <c r="D78" s="218">
        <f>ROUND('Forma B'!F67/1000,0)</f>
        <v>1477</v>
      </c>
      <c r="E78" s="219"/>
      <c r="F78" s="262" t="s">
        <v>70</v>
      </c>
      <c r="G78" s="266"/>
      <c r="H78" s="258">
        <f>H79</f>
        <v>46167</v>
      </c>
      <c r="I78" s="199"/>
    </row>
    <row r="79" spans="2:9" ht="13" x14ac:dyDescent="0.3">
      <c r="B79" s="198"/>
      <c r="C79" s="223" t="s">
        <v>11</v>
      </c>
      <c r="D79" s="222">
        <f>D73-D74</f>
        <v>29949</v>
      </c>
      <c r="E79" s="219"/>
      <c r="F79" s="264" t="s">
        <v>67</v>
      </c>
      <c r="G79" s="265"/>
      <c r="H79" s="244">
        <f>ROUND('2D'!D30/1000,0)</f>
        <v>46167</v>
      </c>
      <c r="I79" s="199"/>
    </row>
    <row r="80" spans="2:9" ht="13" x14ac:dyDescent="0.3">
      <c r="B80" s="198"/>
      <c r="C80" s="223" t="s">
        <v>87</v>
      </c>
      <c r="D80" s="222">
        <f>D81</f>
        <v>0</v>
      </c>
      <c r="E80" s="220"/>
      <c r="F80" s="262" t="s">
        <v>71</v>
      </c>
      <c r="G80" s="266"/>
      <c r="H80" s="257">
        <v>0</v>
      </c>
      <c r="I80" s="199"/>
    </row>
    <row r="81" spans="2:9" x14ac:dyDescent="0.25">
      <c r="B81" s="198"/>
      <c r="C81" s="224" t="s">
        <v>188</v>
      </c>
      <c r="D81" s="218"/>
      <c r="E81" s="220"/>
      <c r="F81" s="262" t="s">
        <v>72</v>
      </c>
      <c r="G81" s="266"/>
      <c r="H81" s="258">
        <f>H74+H78</f>
        <v>155094</v>
      </c>
      <c r="I81" s="199"/>
    </row>
    <row r="82" spans="2:9" ht="13" x14ac:dyDescent="0.3">
      <c r="B82" s="198"/>
      <c r="C82" s="223" t="s">
        <v>152</v>
      </c>
      <c r="D82" s="222">
        <f>+D79-D80</f>
        <v>29949</v>
      </c>
      <c r="E82" s="219"/>
      <c r="F82" s="267" t="s">
        <v>73</v>
      </c>
      <c r="G82" s="268"/>
      <c r="H82" s="269">
        <f>H81/G72</f>
        <v>0.1407686757157833</v>
      </c>
      <c r="I82" s="199"/>
    </row>
    <row r="83" spans="2:9" ht="13" x14ac:dyDescent="0.3">
      <c r="B83" s="198"/>
      <c r="C83" s="223" t="s">
        <v>12</v>
      </c>
      <c r="D83" s="218">
        <f>ROUND('Forma B'!F83/1000,0)</f>
        <v>-2024</v>
      </c>
      <c r="E83" s="219"/>
      <c r="F83" s="502" t="s">
        <v>164</v>
      </c>
      <c r="G83" s="503"/>
      <c r="H83" s="504"/>
      <c r="I83" s="199"/>
    </row>
    <row r="84" spans="2:9" ht="13" x14ac:dyDescent="0.3">
      <c r="B84" s="198"/>
      <c r="C84" s="223" t="s">
        <v>89</v>
      </c>
      <c r="D84" s="222">
        <f>+D82+D83</f>
        <v>27925</v>
      </c>
      <c r="E84" s="219"/>
      <c r="F84" s="505" t="s">
        <v>189</v>
      </c>
      <c r="G84" s="506"/>
      <c r="H84" s="507"/>
      <c r="I84" s="199"/>
    </row>
    <row r="85" spans="2:9" ht="13" x14ac:dyDescent="0.3">
      <c r="B85" s="198"/>
      <c r="C85" s="223" t="s">
        <v>47</v>
      </c>
      <c r="D85" s="218">
        <f>ROUND('Forma B'!F86/1000,0)</f>
        <v>-9662</v>
      </c>
      <c r="E85" s="220"/>
      <c r="F85" s="508"/>
      <c r="G85" s="509"/>
      <c r="H85" s="510"/>
      <c r="I85" s="199"/>
    </row>
    <row r="86" spans="2:9" ht="13" x14ac:dyDescent="0.3">
      <c r="B86" s="198"/>
      <c r="C86" s="270" t="s">
        <v>13</v>
      </c>
      <c r="D86" s="222">
        <f>D84+D85</f>
        <v>18263</v>
      </c>
      <c r="E86" s="219"/>
      <c r="F86" s="192"/>
      <c r="G86" s="192"/>
      <c r="H86" s="271" t="s">
        <v>190</v>
      </c>
      <c r="I86" s="199"/>
    </row>
    <row r="87" spans="2:9" ht="3.75" customHeight="1" thickBot="1" x14ac:dyDescent="0.3">
      <c r="B87" s="211"/>
      <c r="C87" s="212"/>
      <c r="D87" s="213"/>
      <c r="E87" s="213"/>
      <c r="F87" s="213"/>
      <c r="G87" s="213"/>
      <c r="H87" s="213"/>
      <c r="I87" s="214"/>
    </row>
  </sheetData>
  <mergeCells count="15">
    <mergeCell ref="F83:H83"/>
    <mergeCell ref="F84:H85"/>
    <mergeCell ref="C49:D49"/>
    <mergeCell ref="F49:H49"/>
    <mergeCell ref="F58:H58"/>
    <mergeCell ref="F59:H59"/>
    <mergeCell ref="F60:H60"/>
    <mergeCell ref="F61:H61"/>
    <mergeCell ref="C48:D48"/>
    <mergeCell ref="F48:H48"/>
    <mergeCell ref="C6:H6"/>
    <mergeCell ref="C7:H7"/>
    <mergeCell ref="C8:H8"/>
    <mergeCell ref="C47:D47"/>
    <mergeCell ref="F47:H47"/>
  </mergeCells>
  <printOptions horizontalCentered="1"/>
  <pageMargins left="0.39370078740157483" right="0.43307086614173229" top="1.1811023622047245" bottom="0.47244094488188981" header="0" footer="0"/>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62"/>
  <sheetViews>
    <sheetView topLeftCell="C37" zoomScale="85" zoomScaleNormal="85" workbookViewId="0">
      <selection activeCell="H82" sqref="H82"/>
    </sheetView>
  </sheetViews>
  <sheetFormatPr baseColWidth="10" defaultRowHeight="12.5" x14ac:dyDescent="0.25"/>
  <cols>
    <col min="1" max="1" width="3.453125" style="272" customWidth="1"/>
    <col min="2" max="2" width="68.453125" style="272" bestFit="1" customWidth="1"/>
    <col min="3" max="5" width="17" style="272" bestFit="1" customWidth="1"/>
    <col min="6" max="6" width="14.81640625" style="360" bestFit="1" customWidth="1"/>
    <col min="7" max="7" width="6" style="287" bestFit="1" customWidth="1"/>
    <col min="8" max="8" width="70" style="272" bestFit="1" customWidth="1"/>
    <col min="9" max="9" width="17" style="277" bestFit="1" customWidth="1"/>
    <col min="10" max="10" width="15.7265625" style="272" bestFit="1" customWidth="1"/>
    <col min="11" max="11" width="17" style="272" bestFit="1" customWidth="1"/>
    <col min="12" max="12" width="15.7265625" style="273" bestFit="1" customWidth="1"/>
    <col min="13" max="13" width="13.453125" style="273" bestFit="1" customWidth="1"/>
    <col min="14" max="256" width="11.453125" style="273"/>
    <col min="257" max="257" width="3.453125" style="273" customWidth="1"/>
    <col min="258" max="258" width="68.453125" style="273" bestFit="1" customWidth="1"/>
    <col min="259" max="261" width="17" style="273" bestFit="1" customWidth="1"/>
    <col min="262" max="262" width="14.81640625" style="273" bestFit="1" customWidth="1"/>
    <col min="263" max="263" width="6" style="273" bestFit="1" customWidth="1"/>
    <col min="264" max="264" width="70" style="273" bestFit="1" customWidth="1"/>
    <col min="265" max="265" width="17" style="273" bestFit="1" customWidth="1"/>
    <col min="266" max="266" width="15.7265625" style="273" bestFit="1" customWidth="1"/>
    <col min="267" max="267" width="17" style="273" bestFit="1" customWidth="1"/>
    <col min="268" max="268" width="15.7265625" style="273" bestFit="1" customWidth="1"/>
    <col min="269" max="269" width="13.453125" style="273" bestFit="1" customWidth="1"/>
    <col min="270" max="512" width="11.453125" style="273"/>
    <col min="513" max="513" width="3.453125" style="273" customWidth="1"/>
    <col min="514" max="514" width="68.453125" style="273" bestFit="1" customWidth="1"/>
    <col min="515" max="517" width="17" style="273" bestFit="1" customWidth="1"/>
    <col min="518" max="518" width="14.81640625" style="273" bestFit="1" customWidth="1"/>
    <col min="519" max="519" width="6" style="273" bestFit="1" customWidth="1"/>
    <col min="520" max="520" width="70" style="273" bestFit="1" customWidth="1"/>
    <col min="521" max="521" width="17" style="273" bestFit="1" customWidth="1"/>
    <col min="522" max="522" width="15.7265625" style="273" bestFit="1" customWidth="1"/>
    <col min="523" max="523" width="17" style="273" bestFit="1" customWidth="1"/>
    <col min="524" max="524" width="15.7265625" style="273" bestFit="1" customWidth="1"/>
    <col min="525" max="525" width="13.453125" style="273" bestFit="1" customWidth="1"/>
    <col min="526" max="768" width="11.453125" style="273"/>
    <col min="769" max="769" width="3.453125" style="273" customWidth="1"/>
    <col min="770" max="770" width="68.453125" style="273" bestFit="1" customWidth="1"/>
    <col min="771" max="773" width="17" style="273" bestFit="1" customWidth="1"/>
    <col min="774" max="774" width="14.81640625" style="273" bestFit="1" customWidth="1"/>
    <col min="775" max="775" width="6" style="273" bestFit="1" customWidth="1"/>
    <col min="776" max="776" width="70" style="273" bestFit="1" customWidth="1"/>
    <col min="777" max="777" width="17" style="273" bestFit="1" customWidth="1"/>
    <col min="778" max="778" width="15.7265625" style="273" bestFit="1" customWidth="1"/>
    <col min="779" max="779" width="17" style="273" bestFit="1" customWidth="1"/>
    <col min="780" max="780" width="15.7265625" style="273" bestFit="1" customWidth="1"/>
    <col min="781" max="781" width="13.453125" style="273" bestFit="1" customWidth="1"/>
    <col min="782" max="1024" width="11.453125" style="273"/>
    <col min="1025" max="1025" width="3.453125" style="273" customWidth="1"/>
    <col min="1026" max="1026" width="68.453125" style="273" bestFit="1" customWidth="1"/>
    <col min="1027" max="1029" width="17" style="273" bestFit="1" customWidth="1"/>
    <col min="1030" max="1030" width="14.81640625" style="273" bestFit="1" customWidth="1"/>
    <col min="1031" max="1031" width="6" style="273" bestFit="1" customWidth="1"/>
    <col min="1032" max="1032" width="70" style="273" bestFit="1" customWidth="1"/>
    <col min="1033" max="1033" width="17" style="273" bestFit="1" customWidth="1"/>
    <col min="1034" max="1034" width="15.7265625" style="273" bestFit="1" customWidth="1"/>
    <col min="1035" max="1035" width="17" style="273" bestFit="1" customWidth="1"/>
    <col min="1036" max="1036" width="15.7265625" style="273" bestFit="1" customWidth="1"/>
    <col min="1037" max="1037" width="13.453125" style="273" bestFit="1" customWidth="1"/>
    <col min="1038" max="1280" width="11.453125" style="273"/>
    <col min="1281" max="1281" width="3.453125" style="273" customWidth="1"/>
    <col min="1282" max="1282" width="68.453125" style="273" bestFit="1" customWidth="1"/>
    <col min="1283" max="1285" width="17" style="273" bestFit="1" customWidth="1"/>
    <col min="1286" max="1286" width="14.81640625" style="273" bestFit="1" customWidth="1"/>
    <col min="1287" max="1287" width="6" style="273" bestFit="1" customWidth="1"/>
    <col min="1288" max="1288" width="70" style="273" bestFit="1" customWidth="1"/>
    <col min="1289" max="1289" width="17" style="273" bestFit="1" customWidth="1"/>
    <col min="1290" max="1290" width="15.7265625" style="273" bestFit="1" customWidth="1"/>
    <col min="1291" max="1291" width="17" style="273" bestFit="1" customWidth="1"/>
    <col min="1292" max="1292" width="15.7265625" style="273" bestFit="1" customWidth="1"/>
    <col min="1293" max="1293" width="13.453125" style="273" bestFit="1" customWidth="1"/>
    <col min="1294" max="1536" width="11.453125" style="273"/>
    <col min="1537" max="1537" width="3.453125" style="273" customWidth="1"/>
    <col min="1538" max="1538" width="68.453125" style="273" bestFit="1" customWidth="1"/>
    <col min="1539" max="1541" width="17" style="273" bestFit="1" customWidth="1"/>
    <col min="1542" max="1542" width="14.81640625" style="273" bestFit="1" customWidth="1"/>
    <col min="1543" max="1543" width="6" style="273" bestFit="1" customWidth="1"/>
    <col min="1544" max="1544" width="70" style="273" bestFit="1" customWidth="1"/>
    <col min="1545" max="1545" width="17" style="273" bestFit="1" customWidth="1"/>
    <col min="1546" max="1546" width="15.7265625" style="273" bestFit="1" customWidth="1"/>
    <col min="1547" max="1547" width="17" style="273" bestFit="1" customWidth="1"/>
    <col min="1548" max="1548" width="15.7265625" style="273" bestFit="1" customWidth="1"/>
    <col min="1549" max="1549" width="13.453125" style="273" bestFit="1" customWidth="1"/>
    <col min="1550" max="1792" width="11.453125" style="273"/>
    <col min="1793" max="1793" width="3.453125" style="273" customWidth="1"/>
    <col min="1794" max="1794" width="68.453125" style="273" bestFit="1" customWidth="1"/>
    <col min="1795" max="1797" width="17" style="273" bestFit="1" customWidth="1"/>
    <col min="1798" max="1798" width="14.81640625" style="273" bestFit="1" customWidth="1"/>
    <col min="1799" max="1799" width="6" style="273" bestFit="1" customWidth="1"/>
    <col min="1800" max="1800" width="70" style="273" bestFit="1" customWidth="1"/>
    <col min="1801" max="1801" width="17" style="273" bestFit="1" customWidth="1"/>
    <col min="1802" max="1802" width="15.7265625" style="273" bestFit="1" customWidth="1"/>
    <col min="1803" max="1803" width="17" style="273" bestFit="1" customWidth="1"/>
    <col min="1804" max="1804" width="15.7265625" style="273" bestFit="1" customWidth="1"/>
    <col min="1805" max="1805" width="13.453125" style="273" bestFit="1" customWidth="1"/>
    <col min="1806" max="2048" width="11.453125" style="273"/>
    <col min="2049" max="2049" width="3.453125" style="273" customWidth="1"/>
    <col min="2050" max="2050" width="68.453125" style="273" bestFit="1" customWidth="1"/>
    <col min="2051" max="2053" width="17" style="273" bestFit="1" customWidth="1"/>
    <col min="2054" max="2054" width="14.81640625" style="273" bestFit="1" customWidth="1"/>
    <col min="2055" max="2055" width="6" style="273" bestFit="1" customWidth="1"/>
    <col min="2056" max="2056" width="70" style="273" bestFit="1" customWidth="1"/>
    <col min="2057" max="2057" width="17" style="273" bestFit="1" customWidth="1"/>
    <col min="2058" max="2058" width="15.7265625" style="273" bestFit="1" customWidth="1"/>
    <col min="2059" max="2059" width="17" style="273" bestFit="1" customWidth="1"/>
    <col min="2060" max="2060" width="15.7265625" style="273" bestFit="1" customWidth="1"/>
    <col min="2061" max="2061" width="13.453125" style="273" bestFit="1" customWidth="1"/>
    <col min="2062" max="2304" width="11.453125" style="273"/>
    <col min="2305" max="2305" width="3.453125" style="273" customWidth="1"/>
    <col min="2306" max="2306" width="68.453125" style="273" bestFit="1" customWidth="1"/>
    <col min="2307" max="2309" width="17" style="273" bestFit="1" customWidth="1"/>
    <col min="2310" max="2310" width="14.81640625" style="273" bestFit="1" customWidth="1"/>
    <col min="2311" max="2311" width="6" style="273" bestFit="1" customWidth="1"/>
    <col min="2312" max="2312" width="70" style="273" bestFit="1" customWidth="1"/>
    <col min="2313" max="2313" width="17" style="273" bestFit="1" customWidth="1"/>
    <col min="2314" max="2314" width="15.7265625" style="273" bestFit="1" customWidth="1"/>
    <col min="2315" max="2315" width="17" style="273" bestFit="1" customWidth="1"/>
    <col min="2316" max="2316" width="15.7265625" style="273" bestFit="1" customWidth="1"/>
    <col min="2317" max="2317" width="13.453125" style="273" bestFit="1" customWidth="1"/>
    <col min="2318" max="2560" width="11.453125" style="273"/>
    <col min="2561" max="2561" width="3.453125" style="273" customWidth="1"/>
    <col min="2562" max="2562" width="68.453125" style="273" bestFit="1" customWidth="1"/>
    <col min="2563" max="2565" width="17" style="273" bestFit="1" customWidth="1"/>
    <col min="2566" max="2566" width="14.81640625" style="273" bestFit="1" customWidth="1"/>
    <col min="2567" max="2567" width="6" style="273" bestFit="1" customWidth="1"/>
    <col min="2568" max="2568" width="70" style="273" bestFit="1" customWidth="1"/>
    <col min="2569" max="2569" width="17" style="273" bestFit="1" customWidth="1"/>
    <col min="2570" max="2570" width="15.7265625" style="273" bestFit="1" customWidth="1"/>
    <col min="2571" max="2571" width="17" style="273" bestFit="1" customWidth="1"/>
    <col min="2572" max="2572" width="15.7265625" style="273" bestFit="1" customWidth="1"/>
    <col min="2573" max="2573" width="13.453125" style="273" bestFit="1" customWidth="1"/>
    <col min="2574" max="2816" width="11.453125" style="273"/>
    <col min="2817" max="2817" width="3.453125" style="273" customWidth="1"/>
    <col min="2818" max="2818" width="68.453125" style="273" bestFit="1" customWidth="1"/>
    <col min="2819" max="2821" width="17" style="273" bestFit="1" customWidth="1"/>
    <col min="2822" max="2822" width="14.81640625" style="273" bestFit="1" customWidth="1"/>
    <col min="2823" max="2823" width="6" style="273" bestFit="1" customWidth="1"/>
    <col min="2824" max="2824" width="70" style="273" bestFit="1" customWidth="1"/>
    <col min="2825" max="2825" width="17" style="273" bestFit="1" customWidth="1"/>
    <col min="2826" max="2826" width="15.7265625" style="273" bestFit="1" customWidth="1"/>
    <col min="2827" max="2827" width="17" style="273" bestFit="1" customWidth="1"/>
    <col min="2828" max="2828" width="15.7265625" style="273" bestFit="1" customWidth="1"/>
    <col min="2829" max="2829" width="13.453125" style="273" bestFit="1" customWidth="1"/>
    <col min="2830" max="3072" width="11.453125" style="273"/>
    <col min="3073" max="3073" width="3.453125" style="273" customWidth="1"/>
    <col min="3074" max="3074" width="68.453125" style="273" bestFit="1" customWidth="1"/>
    <col min="3075" max="3077" width="17" style="273" bestFit="1" customWidth="1"/>
    <col min="3078" max="3078" width="14.81640625" style="273" bestFit="1" customWidth="1"/>
    <col min="3079" max="3079" width="6" style="273" bestFit="1" customWidth="1"/>
    <col min="3080" max="3080" width="70" style="273" bestFit="1" customWidth="1"/>
    <col min="3081" max="3081" width="17" style="273" bestFit="1" customWidth="1"/>
    <col min="3082" max="3082" width="15.7265625" style="273" bestFit="1" customWidth="1"/>
    <col min="3083" max="3083" width="17" style="273" bestFit="1" customWidth="1"/>
    <col min="3084" max="3084" width="15.7265625" style="273" bestFit="1" customWidth="1"/>
    <col min="3085" max="3085" width="13.453125" style="273" bestFit="1" customWidth="1"/>
    <col min="3086" max="3328" width="11.453125" style="273"/>
    <col min="3329" max="3329" width="3.453125" style="273" customWidth="1"/>
    <col min="3330" max="3330" width="68.453125" style="273" bestFit="1" customWidth="1"/>
    <col min="3331" max="3333" width="17" style="273" bestFit="1" customWidth="1"/>
    <col min="3334" max="3334" width="14.81640625" style="273" bestFit="1" customWidth="1"/>
    <col min="3335" max="3335" width="6" style="273" bestFit="1" customWidth="1"/>
    <col min="3336" max="3336" width="70" style="273" bestFit="1" customWidth="1"/>
    <col min="3337" max="3337" width="17" style="273" bestFit="1" customWidth="1"/>
    <col min="3338" max="3338" width="15.7265625" style="273" bestFit="1" customWidth="1"/>
    <col min="3339" max="3339" width="17" style="273" bestFit="1" customWidth="1"/>
    <col min="3340" max="3340" width="15.7265625" style="273" bestFit="1" customWidth="1"/>
    <col min="3341" max="3341" width="13.453125" style="273" bestFit="1" customWidth="1"/>
    <col min="3342" max="3584" width="11.453125" style="273"/>
    <col min="3585" max="3585" width="3.453125" style="273" customWidth="1"/>
    <col min="3586" max="3586" width="68.453125" style="273" bestFit="1" customWidth="1"/>
    <col min="3587" max="3589" width="17" style="273" bestFit="1" customWidth="1"/>
    <col min="3590" max="3590" width="14.81640625" style="273" bestFit="1" customWidth="1"/>
    <col min="3591" max="3591" width="6" style="273" bestFit="1" customWidth="1"/>
    <col min="3592" max="3592" width="70" style="273" bestFit="1" customWidth="1"/>
    <col min="3593" max="3593" width="17" style="273" bestFit="1" customWidth="1"/>
    <col min="3594" max="3594" width="15.7265625" style="273" bestFit="1" customWidth="1"/>
    <col min="3595" max="3595" width="17" style="273" bestFit="1" customWidth="1"/>
    <col min="3596" max="3596" width="15.7265625" style="273" bestFit="1" customWidth="1"/>
    <col min="3597" max="3597" width="13.453125" style="273" bestFit="1" customWidth="1"/>
    <col min="3598" max="3840" width="11.453125" style="273"/>
    <col min="3841" max="3841" width="3.453125" style="273" customWidth="1"/>
    <col min="3842" max="3842" width="68.453125" style="273" bestFit="1" customWidth="1"/>
    <col min="3843" max="3845" width="17" style="273" bestFit="1" customWidth="1"/>
    <col min="3846" max="3846" width="14.81640625" style="273" bestFit="1" customWidth="1"/>
    <col min="3847" max="3847" width="6" style="273" bestFit="1" customWidth="1"/>
    <col min="3848" max="3848" width="70" style="273" bestFit="1" customWidth="1"/>
    <col min="3849" max="3849" width="17" style="273" bestFit="1" customWidth="1"/>
    <col min="3850" max="3850" width="15.7265625" style="273" bestFit="1" customWidth="1"/>
    <col min="3851" max="3851" width="17" style="273" bestFit="1" customWidth="1"/>
    <col min="3852" max="3852" width="15.7265625" style="273" bestFit="1" customWidth="1"/>
    <col min="3853" max="3853" width="13.453125" style="273" bestFit="1" customWidth="1"/>
    <col min="3854" max="4096" width="11.453125" style="273"/>
    <col min="4097" max="4097" width="3.453125" style="273" customWidth="1"/>
    <col min="4098" max="4098" width="68.453125" style="273" bestFit="1" customWidth="1"/>
    <col min="4099" max="4101" width="17" style="273" bestFit="1" customWidth="1"/>
    <col min="4102" max="4102" width="14.81640625" style="273" bestFit="1" customWidth="1"/>
    <col min="4103" max="4103" width="6" style="273" bestFit="1" customWidth="1"/>
    <col min="4104" max="4104" width="70" style="273" bestFit="1" customWidth="1"/>
    <col min="4105" max="4105" width="17" style="273" bestFit="1" customWidth="1"/>
    <col min="4106" max="4106" width="15.7265625" style="273" bestFit="1" customWidth="1"/>
    <col min="4107" max="4107" width="17" style="273" bestFit="1" customWidth="1"/>
    <col min="4108" max="4108" width="15.7265625" style="273" bestFit="1" customWidth="1"/>
    <col min="4109" max="4109" width="13.453125" style="273" bestFit="1" customWidth="1"/>
    <col min="4110" max="4352" width="11.453125" style="273"/>
    <col min="4353" max="4353" width="3.453125" style="273" customWidth="1"/>
    <col min="4354" max="4354" width="68.453125" style="273" bestFit="1" customWidth="1"/>
    <col min="4355" max="4357" width="17" style="273" bestFit="1" customWidth="1"/>
    <col min="4358" max="4358" width="14.81640625" style="273" bestFit="1" customWidth="1"/>
    <col min="4359" max="4359" width="6" style="273" bestFit="1" customWidth="1"/>
    <col min="4360" max="4360" width="70" style="273" bestFit="1" customWidth="1"/>
    <col min="4361" max="4361" width="17" style="273" bestFit="1" customWidth="1"/>
    <col min="4362" max="4362" width="15.7265625" style="273" bestFit="1" customWidth="1"/>
    <col min="4363" max="4363" width="17" style="273" bestFit="1" customWidth="1"/>
    <col min="4364" max="4364" width="15.7265625" style="273" bestFit="1" customWidth="1"/>
    <col min="4365" max="4365" width="13.453125" style="273" bestFit="1" customWidth="1"/>
    <col min="4366" max="4608" width="11.453125" style="273"/>
    <col min="4609" max="4609" width="3.453125" style="273" customWidth="1"/>
    <col min="4610" max="4610" width="68.453125" style="273" bestFit="1" customWidth="1"/>
    <col min="4611" max="4613" width="17" style="273" bestFit="1" customWidth="1"/>
    <col min="4614" max="4614" width="14.81640625" style="273" bestFit="1" customWidth="1"/>
    <col min="4615" max="4615" width="6" style="273" bestFit="1" customWidth="1"/>
    <col min="4616" max="4616" width="70" style="273" bestFit="1" customWidth="1"/>
    <col min="4617" max="4617" width="17" style="273" bestFit="1" customWidth="1"/>
    <col min="4618" max="4618" width="15.7265625" style="273" bestFit="1" customWidth="1"/>
    <col min="4619" max="4619" width="17" style="273" bestFit="1" customWidth="1"/>
    <col min="4620" max="4620" width="15.7265625" style="273" bestFit="1" customWidth="1"/>
    <col min="4621" max="4621" width="13.453125" style="273" bestFit="1" customWidth="1"/>
    <col min="4622" max="4864" width="11.453125" style="273"/>
    <col min="4865" max="4865" width="3.453125" style="273" customWidth="1"/>
    <col min="4866" max="4866" width="68.453125" style="273" bestFit="1" customWidth="1"/>
    <col min="4867" max="4869" width="17" style="273" bestFit="1" customWidth="1"/>
    <col min="4870" max="4870" width="14.81640625" style="273" bestFit="1" customWidth="1"/>
    <col min="4871" max="4871" width="6" style="273" bestFit="1" customWidth="1"/>
    <col min="4872" max="4872" width="70" style="273" bestFit="1" customWidth="1"/>
    <col min="4873" max="4873" width="17" style="273" bestFit="1" customWidth="1"/>
    <col min="4874" max="4874" width="15.7265625" style="273" bestFit="1" customWidth="1"/>
    <col min="4875" max="4875" width="17" style="273" bestFit="1" customWidth="1"/>
    <col min="4876" max="4876" width="15.7265625" style="273" bestFit="1" customWidth="1"/>
    <col min="4877" max="4877" width="13.453125" style="273" bestFit="1" customWidth="1"/>
    <col min="4878" max="5120" width="11.453125" style="273"/>
    <col min="5121" max="5121" width="3.453125" style="273" customWidth="1"/>
    <col min="5122" max="5122" width="68.453125" style="273" bestFit="1" customWidth="1"/>
    <col min="5123" max="5125" width="17" style="273" bestFit="1" customWidth="1"/>
    <col min="5126" max="5126" width="14.81640625" style="273" bestFit="1" customWidth="1"/>
    <col min="5127" max="5127" width="6" style="273" bestFit="1" customWidth="1"/>
    <col min="5128" max="5128" width="70" style="273" bestFit="1" customWidth="1"/>
    <col min="5129" max="5129" width="17" style="273" bestFit="1" customWidth="1"/>
    <col min="5130" max="5130" width="15.7265625" style="273" bestFit="1" customWidth="1"/>
    <col min="5131" max="5131" width="17" style="273" bestFit="1" customWidth="1"/>
    <col min="5132" max="5132" width="15.7265625" style="273" bestFit="1" customWidth="1"/>
    <col min="5133" max="5133" width="13.453125" style="273" bestFit="1" customWidth="1"/>
    <col min="5134" max="5376" width="11.453125" style="273"/>
    <col min="5377" max="5377" width="3.453125" style="273" customWidth="1"/>
    <col min="5378" max="5378" width="68.453125" style="273" bestFit="1" customWidth="1"/>
    <col min="5379" max="5381" width="17" style="273" bestFit="1" customWidth="1"/>
    <col min="5382" max="5382" width="14.81640625" style="273" bestFit="1" customWidth="1"/>
    <col min="5383" max="5383" width="6" style="273" bestFit="1" customWidth="1"/>
    <col min="5384" max="5384" width="70" style="273" bestFit="1" customWidth="1"/>
    <col min="5385" max="5385" width="17" style="273" bestFit="1" customWidth="1"/>
    <col min="5386" max="5386" width="15.7265625" style="273" bestFit="1" customWidth="1"/>
    <col min="5387" max="5387" width="17" style="273" bestFit="1" customWidth="1"/>
    <col min="5388" max="5388" width="15.7265625" style="273" bestFit="1" customWidth="1"/>
    <col min="5389" max="5389" width="13.453125" style="273" bestFit="1" customWidth="1"/>
    <col min="5390" max="5632" width="11.453125" style="273"/>
    <col min="5633" max="5633" width="3.453125" style="273" customWidth="1"/>
    <col min="5634" max="5634" width="68.453125" style="273" bestFit="1" customWidth="1"/>
    <col min="5635" max="5637" width="17" style="273" bestFit="1" customWidth="1"/>
    <col min="5638" max="5638" width="14.81640625" style="273" bestFit="1" customWidth="1"/>
    <col min="5639" max="5639" width="6" style="273" bestFit="1" customWidth="1"/>
    <col min="5640" max="5640" width="70" style="273" bestFit="1" customWidth="1"/>
    <col min="5641" max="5641" width="17" style="273" bestFit="1" customWidth="1"/>
    <col min="5642" max="5642" width="15.7265625" style="273" bestFit="1" customWidth="1"/>
    <col min="5643" max="5643" width="17" style="273" bestFit="1" customWidth="1"/>
    <col min="5644" max="5644" width="15.7265625" style="273" bestFit="1" customWidth="1"/>
    <col min="5645" max="5645" width="13.453125" style="273" bestFit="1" customWidth="1"/>
    <col min="5646" max="5888" width="11.453125" style="273"/>
    <col min="5889" max="5889" width="3.453125" style="273" customWidth="1"/>
    <col min="5890" max="5890" width="68.453125" style="273" bestFit="1" customWidth="1"/>
    <col min="5891" max="5893" width="17" style="273" bestFit="1" customWidth="1"/>
    <col min="5894" max="5894" width="14.81640625" style="273" bestFit="1" customWidth="1"/>
    <col min="5895" max="5895" width="6" style="273" bestFit="1" customWidth="1"/>
    <col min="5896" max="5896" width="70" style="273" bestFit="1" customWidth="1"/>
    <col min="5897" max="5897" width="17" style="273" bestFit="1" customWidth="1"/>
    <col min="5898" max="5898" width="15.7265625" style="273" bestFit="1" customWidth="1"/>
    <col min="5899" max="5899" width="17" style="273" bestFit="1" customWidth="1"/>
    <col min="5900" max="5900" width="15.7265625" style="273" bestFit="1" customWidth="1"/>
    <col min="5901" max="5901" width="13.453125" style="273" bestFit="1" customWidth="1"/>
    <col min="5902" max="6144" width="11.453125" style="273"/>
    <col min="6145" max="6145" width="3.453125" style="273" customWidth="1"/>
    <col min="6146" max="6146" width="68.453125" style="273" bestFit="1" customWidth="1"/>
    <col min="6147" max="6149" width="17" style="273" bestFit="1" customWidth="1"/>
    <col min="6150" max="6150" width="14.81640625" style="273" bestFit="1" customWidth="1"/>
    <col min="6151" max="6151" width="6" style="273" bestFit="1" customWidth="1"/>
    <col min="6152" max="6152" width="70" style="273" bestFit="1" customWidth="1"/>
    <col min="6153" max="6153" width="17" style="273" bestFit="1" customWidth="1"/>
    <col min="6154" max="6154" width="15.7265625" style="273" bestFit="1" customWidth="1"/>
    <col min="6155" max="6155" width="17" style="273" bestFit="1" customWidth="1"/>
    <col min="6156" max="6156" width="15.7265625" style="273" bestFit="1" customWidth="1"/>
    <col min="6157" max="6157" width="13.453125" style="273" bestFit="1" customWidth="1"/>
    <col min="6158" max="6400" width="11.453125" style="273"/>
    <col min="6401" max="6401" width="3.453125" style="273" customWidth="1"/>
    <col min="6402" max="6402" width="68.453125" style="273" bestFit="1" customWidth="1"/>
    <col min="6403" max="6405" width="17" style="273" bestFit="1" customWidth="1"/>
    <col min="6406" max="6406" width="14.81640625" style="273" bestFit="1" customWidth="1"/>
    <col min="6407" max="6407" width="6" style="273" bestFit="1" customWidth="1"/>
    <col min="6408" max="6408" width="70" style="273" bestFit="1" customWidth="1"/>
    <col min="6409" max="6409" width="17" style="273" bestFit="1" customWidth="1"/>
    <col min="6410" max="6410" width="15.7265625" style="273" bestFit="1" customWidth="1"/>
    <col min="6411" max="6411" width="17" style="273" bestFit="1" customWidth="1"/>
    <col min="6412" max="6412" width="15.7265625" style="273" bestFit="1" customWidth="1"/>
    <col min="6413" max="6413" width="13.453125" style="273" bestFit="1" customWidth="1"/>
    <col min="6414" max="6656" width="11.453125" style="273"/>
    <col min="6657" max="6657" width="3.453125" style="273" customWidth="1"/>
    <col min="6658" max="6658" width="68.453125" style="273" bestFit="1" customWidth="1"/>
    <col min="6659" max="6661" width="17" style="273" bestFit="1" customWidth="1"/>
    <col min="6662" max="6662" width="14.81640625" style="273" bestFit="1" customWidth="1"/>
    <col min="6663" max="6663" width="6" style="273" bestFit="1" customWidth="1"/>
    <col min="6664" max="6664" width="70" style="273" bestFit="1" customWidth="1"/>
    <col min="6665" max="6665" width="17" style="273" bestFit="1" customWidth="1"/>
    <col min="6666" max="6666" width="15.7265625" style="273" bestFit="1" customWidth="1"/>
    <col min="6667" max="6667" width="17" style="273" bestFit="1" customWidth="1"/>
    <col min="6668" max="6668" width="15.7265625" style="273" bestFit="1" customWidth="1"/>
    <col min="6669" max="6669" width="13.453125" style="273" bestFit="1" customWidth="1"/>
    <col min="6670" max="6912" width="11.453125" style="273"/>
    <col min="6913" max="6913" width="3.453125" style="273" customWidth="1"/>
    <col min="6914" max="6914" width="68.453125" style="273" bestFit="1" customWidth="1"/>
    <col min="6915" max="6917" width="17" style="273" bestFit="1" customWidth="1"/>
    <col min="6918" max="6918" width="14.81640625" style="273" bestFit="1" customWidth="1"/>
    <col min="6919" max="6919" width="6" style="273" bestFit="1" customWidth="1"/>
    <col min="6920" max="6920" width="70" style="273" bestFit="1" customWidth="1"/>
    <col min="6921" max="6921" width="17" style="273" bestFit="1" customWidth="1"/>
    <col min="6922" max="6922" width="15.7265625" style="273" bestFit="1" customWidth="1"/>
    <col min="6923" max="6923" width="17" style="273" bestFit="1" customWidth="1"/>
    <col min="6924" max="6924" width="15.7265625" style="273" bestFit="1" customWidth="1"/>
    <col min="6925" max="6925" width="13.453125" style="273" bestFit="1" customWidth="1"/>
    <col min="6926" max="7168" width="11.453125" style="273"/>
    <col min="7169" max="7169" width="3.453125" style="273" customWidth="1"/>
    <col min="7170" max="7170" width="68.453125" style="273" bestFit="1" customWidth="1"/>
    <col min="7171" max="7173" width="17" style="273" bestFit="1" customWidth="1"/>
    <col min="7174" max="7174" width="14.81640625" style="273" bestFit="1" customWidth="1"/>
    <col min="7175" max="7175" width="6" style="273" bestFit="1" customWidth="1"/>
    <col min="7176" max="7176" width="70" style="273" bestFit="1" customWidth="1"/>
    <col min="7177" max="7177" width="17" style="273" bestFit="1" customWidth="1"/>
    <col min="7178" max="7178" width="15.7265625" style="273" bestFit="1" customWidth="1"/>
    <col min="7179" max="7179" width="17" style="273" bestFit="1" customWidth="1"/>
    <col min="7180" max="7180" width="15.7265625" style="273" bestFit="1" customWidth="1"/>
    <col min="7181" max="7181" width="13.453125" style="273" bestFit="1" customWidth="1"/>
    <col min="7182" max="7424" width="11.453125" style="273"/>
    <col min="7425" max="7425" width="3.453125" style="273" customWidth="1"/>
    <col min="7426" max="7426" width="68.453125" style="273" bestFit="1" customWidth="1"/>
    <col min="7427" max="7429" width="17" style="273" bestFit="1" customWidth="1"/>
    <col min="7430" max="7430" width="14.81640625" style="273" bestFit="1" customWidth="1"/>
    <col min="7431" max="7431" width="6" style="273" bestFit="1" customWidth="1"/>
    <col min="7432" max="7432" width="70" style="273" bestFit="1" customWidth="1"/>
    <col min="7433" max="7433" width="17" style="273" bestFit="1" customWidth="1"/>
    <col min="7434" max="7434" width="15.7265625" style="273" bestFit="1" customWidth="1"/>
    <col min="7435" max="7435" width="17" style="273" bestFit="1" customWidth="1"/>
    <col min="7436" max="7436" width="15.7265625" style="273" bestFit="1" customWidth="1"/>
    <col min="7437" max="7437" width="13.453125" style="273" bestFit="1" customWidth="1"/>
    <col min="7438" max="7680" width="11.453125" style="273"/>
    <col min="7681" max="7681" width="3.453125" style="273" customWidth="1"/>
    <col min="7682" max="7682" width="68.453125" style="273" bestFit="1" customWidth="1"/>
    <col min="7683" max="7685" width="17" style="273" bestFit="1" customWidth="1"/>
    <col min="7686" max="7686" width="14.81640625" style="273" bestFit="1" customWidth="1"/>
    <col min="7687" max="7687" width="6" style="273" bestFit="1" customWidth="1"/>
    <col min="7688" max="7688" width="70" style="273" bestFit="1" customWidth="1"/>
    <col min="7689" max="7689" width="17" style="273" bestFit="1" customWidth="1"/>
    <col min="7690" max="7690" width="15.7265625" style="273" bestFit="1" customWidth="1"/>
    <col min="7691" max="7691" width="17" style="273" bestFit="1" customWidth="1"/>
    <col min="7692" max="7692" width="15.7265625" style="273" bestFit="1" customWidth="1"/>
    <col min="7693" max="7693" width="13.453125" style="273" bestFit="1" customWidth="1"/>
    <col min="7694" max="7936" width="11.453125" style="273"/>
    <col min="7937" max="7937" width="3.453125" style="273" customWidth="1"/>
    <col min="7938" max="7938" width="68.453125" style="273" bestFit="1" customWidth="1"/>
    <col min="7939" max="7941" width="17" style="273" bestFit="1" customWidth="1"/>
    <col min="7942" max="7942" width="14.81640625" style="273" bestFit="1" customWidth="1"/>
    <col min="7943" max="7943" width="6" style="273" bestFit="1" customWidth="1"/>
    <col min="7944" max="7944" width="70" style="273" bestFit="1" customWidth="1"/>
    <col min="7945" max="7945" width="17" style="273" bestFit="1" customWidth="1"/>
    <col min="7946" max="7946" width="15.7265625" style="273" bestFit="1" customWidth="1"/>
    <col min="7947" max="7947" width="17" style="273" bestFit="1" customWidth="1"/>
    <col min="7948" max="7948" width="15.7265625" style="273" bestFit="1" customWidth="1"/>
    <col min="7949" max="7949" width="13.453125" style="273" bestFit="1" customWidth="1"/>
    <col min="7950" max="8192" width="11.453125" style="273"/>
    <col min="8193" max="8193" width="3.453125" style="273" customWidth="1"/>
    <col min="8194" max="8194" width="68.453125" style="273" bestFit="1" customWidth="1"/>
    <col min="8195" max="8197" width="17" style="273" bestFit="1" customWidth="1"/>
    <col min="8198" max="8198" width="14.81640625" style="273" bestFit="1" customWidth="1"/>
    <col min="8199" max="8199" width="6" style="273" bestFit="1" customWidth="1"/>
    <col min="8200" max="8200" width="70" style="273" bestFit="1" customWidth="1"/>
    <col min="8201" max="8201" width="17" style="273" bestFit="1" customWidth="1"/>
    <col min="8202" max="8202" width="15.7265625" style="273" bestFit="1" customWidth="1"/>
    <col min="8203" max="8203" width="17" style="273" bestFit="1" customWidth="1"/>
    <col min="8204" max="8204" width="15.7265625" style="273" bestFit="1" customWidth="1"/>
    <col min="8205" max="8205" width="13.453125" style="273" bestFit="1" customWidth="1"/>
    <col min="8206" max="8448" width="11.453125" style="273"/>
    <col min="8449" max="8449" width="3.453125" style="273" customWidth="1"/>
    <col min="8450" max="8450" width="68.453125" style="273" bestFit="1" customWidth="1"/>
    <col min="8451" max="8453" width="17" style="273" bestFit="1" customWidth="1"/>
    <col min="8454" max="8454" width="14.81640625" style="273" bestFit="1" customWidth="1"/>
    <col min="8455" max="8455" width="6" style="273" bestFit="1" customWidth="1"/>
    <col min="8456" max="8456" width="70" style="273" bestFit="1" customWidth="1"/>
    <col min="8457" max="8457" width="17" style="273" bestFit="1" customWidth="1"/>
    <col min="8458" max="8458" width="15.7265625" style="273" bestFit="1" customWidth="1"/>
    <col min="8459" max="8459" width="17" style="273" bestFit="1" customWidth="1"/>
    <col min="8460" max="8460" width="15.7265625" style="273" bestFit="1" customWidth="1"/>
    <col min="8461" max="8461" width="13.453125" style="273" bestFit="1" customWidth="1"/>
    <col min="8462" max="8704" width="11.453125" style="273"/>
    <col min="8705" max="8705" width="3.453125" style="273" customWidth="1"/>
    <col min="8706" max="8706" width="68.453125" style="273" bestFit="1" customWidth="1"/>
    <col min="8707" max="8709" width="17" style="273" bestFit="1" customWidth="1"/>
    <col min="8710" max="8710" width="14.81640625" style="273" bestFit="1" customWidth="1"/>
    <col min="8711" max="8711" width="6" style="273" bestFit="1" customWidth="1"/>
    <col min="8712" max="8712" width="70" style="273" bestFit="1" customWidth="1"/>
    <col min="8713" max="8713" width="17" style="273" bestFit="1" customWidth="1"/>
    <col min="8714" max="8714" width="15.7265625" style="273" bestFit="1" customWidth="1"/>
    <col min="8715" max="8715" width="17" style="273" bestFit="1" customWidth="1"/>
    <col min="8716" max="8716" width="15.7265625" style="273" bestFit="1" customWidth="1"/>
    <col min="8717" max="8717" width="13.453125" style="273" bestFit="1" customWidth="1"/>
    <col min="8718" max="8960" width="11.453125" style="273"/>
    <col min="8961" max="8961" width="3.453125" style="273" customWidth="1"/>
    <col min="8962" max="8962" width="68.453125" style="273" bestFit="1" customWidth="1"/>
    <col min="8963" max="8965" width="17" style="273" bestFit="1" customWidth="1"/>
    <col min="8966" max="8966" width="14.81640625" style="273" bestFit="1" customWidth="1"/>
    <col min="8967" max="8967" width="6" style="273" bestFit="1" customWidth="1"/>
    <col min="8968" max="8968" width="70" style="273" bestFit="1" customWidth="1"/>
    <col min="8969" max="8969" width="17" style="273" bestFit="1" customWidth="1"/>
    <col min="8970" max="8970" width="15.7265625" style="273" bestFit="1" customWidth="1"/>
    <col min="8971" max="8971" width="17" style="273" bestFit="1" customWidth="1"/>
    <col min="8972" max="8972" width="15.7265625" style="273" bestFit="1" customWidth="1"/>
    <col min="8973" max="8973" width="13.453125" style="273" bestFit="1" customWidth="1"/>
    <col min="8974" max="9216" width="11.453125" style="273"/>
    <col min="9217" max="9217" width="3.453125" style="273" customWidth="1"/>
    <col min="9218" max="9218" width="68.453125" style="273" bestFit="1" customWidth="1"/>
    <col min="9219" max="9221" width="17" style="273" bestFit="1" customWidth="1"/>
    <col min="9222" max="9222" width="14.81640625" style="273" bestFit="1" customWidth="1"/>
    <col min="9223" max="9223" width="6" style="273" bestFit="1" customWidth="1"/>
    <col min="9224" max="9224" width="70" style="273" bestFit="1" customWidth="1"/>
    <col min="9225" max="9225" width="17" style="273" bestFit="1" customWidth="1"/>
    <col min="9226" max="9226" width="15.7265625" style="273" bestFit="1" customWidth="1"/>
    <col min="9227" max="9227" width="17" style="273" bestFit="1" customWidth="1"/>
    <col min="9228" max="9228" width="15.7265625" style="273" bestFit="1" customWidth="1"/>
    <col min="9229" max="9229" width="13.453125" style="273" bestFit="1" customWidth="1"/>
    <col min="9230" max="9472" width="11.453125" style="273"/>
    <col min="9473" max="9473" width="3.453125" style="273" customWidth="1"/>
    <col min="9474" max="9474" width="68.453125" style="273" bestFit="1" customWidth="1"/>
    <col min="9475" max="9477" width="17" style="273" bestFit="1" customWidth="1"/>
    <col min="9478" max="9478" width="14.81640625" style="273" bestFit="1" customWidth="1"/>
    <col min="9479" max="9479" width="6" style="273" bestFit="1" customWidth="1"/>
    <col min="9480" max="9480" width="70" style="273" bestFit="1" customWidth="1"/>
    <col min="9481" max="9481" width="17" style="273" bestFit="1" customWidth="1"/>
    <col min="9482" max="9482" width="15.7265625" style="273" bestFit="1" customWidth="1"/>
    <col min="9483" max="9483" width="17" style="273" bestFit="1" customWidth="1"/>
    <col min="9484" max="9484" width="15.7265625" style="273" bestFit="1" customWidth="1"/>
    <col min="9485" max="9485" width="13.453125" style="273" bestFit="1" customWidth="1"/>
    <col min="9486" max="9728" width="11.453125" style="273"/>
    <col min="9729" max="9729" width="3.453125" style="273" customWidth="1"/>
    <col min="9730" max="9730" width="68.453125" style="273" bestFit="1" customWidth="1"/>
    <col min="9731" max="9733" width="17" style="273" bestFit="1" customWidth="1"/>
    <col min="9734" max="9734" width="14.81640625" style="273" bestFit="1" customWidth="1"/>
    <col min="9735" max="9735" width="6" style="273" bestFit="1" customWidth="1"/>
    <col min="9736" max="9736" width="70" style="273" bestFit="1" customWidth="1"/>
    <col min="9737" max="9737" width="17" style="273" bestFit="1" customWidth="1"/>
    <col min="9738" max="9738" width="15.7265625" style="273" bestFit="1" customWidth="1"/>
    <col min="9739" max="9739" width="17" style="273" bestFit="1" customWidth="1"/>
    <col min="9740" max="9740" width="15.7265625" style="273" bestFit="1" customWidth="1"/>
    <col min="9741" max="9741" width="13.453125" style="273" bestFit="1" customWidth="1"/>
    <col min="9742" max="9984" width="11.453125" style="273"/>
    <col min="9985" max="9985" width="3.453125" style="273" customWidth="1"/>
    <col min="9986" max="9986" width="68.453125" style="273" bestFit="1" customWidth="1"/>
    <col min="9987" max="9989" width="17" style="273" bestFit="1" customWidth="1"/>
    <col min="9990" max="9990" width="14.81640625" style="273" bestFit="1" customWidth="1"/>
    <col min="9991" max="9991" width="6" style="273" bestFit="1" customWidth="1"/>
    <col min="9992" max="9992" width="70" style="273" bestFit="1" customWidth="1"/>
    <col min="9993" max="9993" width="17" style="273" bestFit="1" customWidth="1"/>
    <col min="9994" max="9994" width="15.7265625" style="273" bestFit="1" customWidth="1"/>
    <col min="9995" max="9995" width="17" style="273" bestFit="1" customWidth="1"/>
    <col min="9996" max="9996" width="15.7265625" style="273" bestFit="1" customWidth="1"/>
    <col min="9997" max="9997" width="13.453125" style="273" bestFit="1" customWidth="1"/>
    <col min="9998" max="10240" width="11.453125" style="273"/>
    <col min="10241" max="10241" width="3.453125" style="273" customWidth="1"/>
    <col min="10242" max="10242" width="68.453125" style="273" bestFit="1" customWidth="1"/>
    <col min="10243" max="10245" width="17" style="273" bestFit="1" customWidth="1"/>
    <col min="10246" max="10246" width="14.81640625" style="273" bestFit="1" customWidth="1"/>
    <col min="10247" max="10247" width="6" style="273" bestFit="1" customWidth="1"/>
    <col min="10248" max="10248" width="70" style="273" bestFit="1" customWidth="1"/>
    <col min="10249" max="10249" width="17" style="273" bestFit="1" customWidth="1"/>
    <col min="10250" max="10250" width="15.7265625" style="273" bestFit="1" customWidth="1"/>
    <col min="10251" max="10251" width="17" style="273" bestFit="1" customWidth="1"/>
    <col min="10252" max="10252" width="15.7265625" style="273" bestFit="1" customWidth="1"/>
    <col min="10253" max="10253" width="13.453125" style="273" bestFit="1" customWidth="1"/>
    <col min="10254" max="10496" width="11.453125" style="273"/>
    <col min="10497" max="10497" width="3.453125" style="273" customWidth="1"/>
    <col min="10498" max="10498" width="68.453125" style="273" bestFit="1" customWidth="1"/>
    <col min="10499" max="10501" width="17" style="273" bestFit="1" customWidth="1"/>
    <col min="10502" max="10502" width="14.81640625" style="273" bestFit="1" customWidth="1"/>
    <col min="10503" max="10503" width="6" style="273" bestFit="1" customWidth="1"/>
    <col min="10504" max="10504" width="70" style="273" bestFit="1" customWidth="1"/>
    <col min="10505" max="10505" width="17" style="273" bestFit="1" customWidth="1"/>
    <col min="10506" max="10506" width="15.7265625" style="273" bestFit="1" customWidth="1"/>
    <col min="10507" max="10507" width="17" style="273" bestFit="1" customWidth="1"/>
    <col min="10508" max="10508" width="15.7265625" style="273" bestFit="1" customWidth="1"/>
    <col min="10509" max="10509" width="13.453125" style="273" bestFit="1" customWidth="1"/>
    <col min="10510" max="10752" width="11.453125" style="273"/>
    <col min="10753" max="10753" width="3.453125" style="273" customWidth="1"/>
    <col min="10754" max="10754" width="68.453125" style="273" bestFit="1" customWidth="1"/>
    <col min="10755" max="10757" width="17" style="273" bestFit="1" customWidth="1"/>
    <col min="10758" max="10758" width="14.81640625" style="273" bestFit="1" customWidth="1"/>
    <col min="10759" max="10759" width="6" style="273" bestFit="1" customWidth="1"/>
    <col min="10760" max="10760" width="70" style="273" bestFit="1" customWidth="1"/>
    <col min="10761" max="10761" width="17" style="273" bestFit="1" customWidth="1"/>
    <col min="10762" max="10762" width="15.7265625" style="273" bestFit="1" customWidth="1"/>
    <col min="10763" max="10763" width="17" style="273" bestFit="1" customWidth="1"/>
    <col min="10764" max="10764" width="15.7265625" style="273" bestFit="1" customWidth="1"/>
    <col min="10765" max="10765" width="13.453125" style="273" bestFit="1" customWidth="1"/>
    <col min="10766" max="11008" width="11.453125" style="273"/>
    <col min="11009" max="11009" width="3.453125" style="273" customWidth="1"/>
    <col min="11010" max="11010" width="68.453125" style="273" bestFit="1" customWidth="1"/>
    <col min="11011" max="11013" width="17" style="273" bestFit="1" customWidth="1"/>
    <col min="11014" max="11014" width="14.81640625" style="273" bestFit="1" customWidth="1"/>
    <col min="11015" max="11015" width="6" style="273" bestFit="1" customWidth="1"/>
    <col min="11016" max="11016" width="70" style="273" bestFit="1" customWidth="1"/>
    <col min="11017" max="11017" width="17" style="273" bestFit="1" customWidth="1"/>
    <col min="11018" max="11018" width="15.7265625" style="273" bestFit="1" customWidth="1"/>
    <col min="11019" max="11019" width="17" style="273" bestFit="1" customWidth="1"/>
    <col min="11020" max="11020" width="15.7265625" style="273" bestFit="1" customWidth="1"/>
    <col min="11021" max="11021" width="13.453125" style="273" bestFit="1" customWidth="1"/>
    <col min="11022" max="11264" width="11.453125" style="273"/>
    <col min="11265" max="11265" width="3.453125" style="273" customWidth="1"/>
    <col min="11266" max="11266" width="68.453125" style="273" bestFit="1" customWidth="1"/>
    <col min="11267" max="11269" width="17" style="273" bestFit="1" customWidth="1"/>
    <col min="11270" max="11270" width="14.81640625" style="273" bestFit="1" customWidth="1"/>
    <col min="11271" max="11271" width="6" style="273" bestFit="1" customWidth="1"/>
    <col min="11272" max="11272" width="70" style="273" bestFit="1" customWidth="1"/>
    <col min="11273" max="11273" width="17" style="273" bestFit="1" customWidth="1"/>
    <col min="11274" max="11274" width="15.7265625" style="273" bestFit="1" customWidth="1"/>
    <col min="11275" max="11275" width="17" style="273" bestFit="1" customWidth="1"/>
    <col min="11276" max="11276" width="15.7265625" style="273" bestFit="1" customWidth="1"/>
    <col min="11277" max="11277" width="13.453125" style="273" bestFit="1" customWidth="1"/>
    <col min="11278" max="11520" width="11.453125" style="273"/>
    <col min="11521" max="11521" width="3.453125" style="273" customWidth="1"/>
    <col min="11522" max="11522" width="68.453125" style="273" bestFit="1" customWidth="1"/>
    <col min="11523" max="11525" width="17" style="273" bestFit="1" customWidth="1"/>
    <col min="11526" max="11526" width="14.81640625" style="273" bestFit="1" customWidth="1"/>
    <col min="11527" max="11527" width="6" style="273" bestFit="1" customWidth="1"/>
    <col min="11528" max="11528" width="70" style="273" bestFit="1" customWidth="1"/>
    <col min="11529" max="11529" width="17" style="273" bestFit="1" customWidth="1"/>
    <col min="11530" max="11530" width="15.7265625" style="273" bestFit="1" customWidth="1"/>
    <col min="11531" max="11531" width="17" style="273" bestFit="1" customWidth="1"/>
    <col min="11532" max="11532" width="15.7265625" style="273" bestFit="1" customWidth="1"/>
    <col min="11533" max="11533" width="13.453125" style="273" bestFit="1" customWidth="1"/>
    <col min="11534" max="11776" width="11.453125" style="273"/>
    <col min="11777" max="11777" width="3.453125" style="273" customWidth="1"/>
    <col min="11778" max="11778" width="68.453125" style="273" bestFit="1" customWidth="1"/>
    <col min="11779" max="11781" width="17" style="273" bestFit="1" customWidth="1"/>
    <col min="11782" max="11782" width="14.81640625" style="273" bestFit="1" customWidth="1"/>
    <col min="11783" max="11783" width="6" style="273" bestFit="1" customWidth="1"/>
    <col min="11784" max="11784" width="70" style="273" bestFit="1" customWidth="1"/>
    <col min="11785" max="11785" width="17" style="273" bestFit="1" customWidth="1"/>
    <col min="11786" max="11786" width="15.7265625" style="273" bestFit="1" customWidth="1"/>
    <col min="11787" max="11787" width="17" style="273" bestFit="1" customWidth="1"/>
    <col min="11788" max="11788" width="15.7265625" style="273" bestFit="1" customWidth="1"/>
    <col min="11789" max="11789" width="13.453125" style="273" bestFit="1" customWidth="1"/>
    <col min="11790" max="12032" width="11.453125" style="273"/>
    <col min="12033" max="12033" width="3.453125" style="273" customWidth="1"/>
    <col min="12034" max="12034" width="68.453125" style="273" bestFit="1" customWidth="1"/>
    <col min="12035" max="12037" width="17" style="273" bestFit="1" customWidth="1"/>
    <col min="12038" max="12038" width="14.81640625" style="273" bestFit="1" customWidth="1"/>
    <col min="12039" max="12039" width="6" style="273" bestFit="1" customWidth="1"/>
    <col min="12040" max="12040" width="70" style="273" bestFit="1" customWidth="1"/>
    <col min="12041" max="12041" width="17" style="273" bestFit="1" customWidth="1"/>
    <col min="12042" max="12042" width="15.7265625" style="273" bestFit="1" customWidth="1"/>
    <col min="12043" max="12043" width="17" style="273" bestFit="1" customWidth="1"/>
    <col min="12044" max="12044" width="15.7265625" style="273" bestFit="1" customWidth="1"/>
    <col min="12045" max="12045" width="13.453125" style="273" bestFit="1" customWidth="1"/>
    <col min="12046" max="12288" width="11.453125" style="273"/>
    <col min="12289" max="12289" width="3.453125" style="273" customWidth="1"/>
    <col min="12290" max="12290" width="68.453125" style="273" bestFit="1" customWidth="1"/>
    <col min="12291" max="12293" width="17" style="273" bestFit="1" customWidth="1"/>
    <col min="12294" max="12294" width="14.81640625" style="273" bestFit="1" customWidth="1"/>
    <col min="12295" max="12295" width="6" style="273" bestFit="1" customWidth="1"/>
    <col min="12296" max="12296" width="70" style="273" bestFit="1" customWidth="1"/>
    <col min="12297" max="12297" width="17" style="273" bestFit="1" customWidth="1"/>
    <col min="12298" max="12298" width="15.7265625" style="273" bestFit="1" customWidth="1"/>
    <col min="12299" max="12299" width="17" style="273" bestFit="1" customWidth="1"/>
    <col min="12300" max="12300" width="15.7265625" style="273" bestFit="1" customWidth="1"/>
    <col min="12301" max="12301" width="13.453125" style="273" bestFit="1" customWidth="1"/>
    <col min="12302" max="12544" width="11.453125" style="273"/>
    <col min="12545" max="12545" width="3.453125" style="273" customWidth="1"/>
    <col min="12546" max="12546" width="68.453125" style="273" bestFit="1" customWidth="1"/>
    <col min="12547" max="12549" width="17" style="273" bestFit="1" customWidth="1"/>
    <col min="12550" max="12550" width="14.81640625" style="273" bestFit="1" customWidth="1"/>
    <col min="12551" max="12551" width="6" style="273" bestFit="1" customWidth="1"/>
    <col min="12552" max="12552" width="70" style="273" bestFit="1" customWidth="1"/>
    <col min="12553" max="12553" width="17" style="273" bestFit="1" customWidth="1"/>
    <col min="12554" max="12554" width="15.7265625" style="273" bestFit="1" customWidth="1"/>
    <col min="12555" max="12555" width="17" style="273" bestFit="1" customWidth="1"/>
    <col min="12556" max="12556" width="15.7265625" style="273" bestFit="1" customWidth="1"/>
    <col min="12557" max="12557" width="13.453125" style="273" bestFit="1" customWidth="1"/>
    <col min="12558" max="12800" width="11.453125" style="273"/>
    <col min="12801" max="12801" width="3.453125" style="273" customWidth="1"/>
    <col min="12802" max="12802" width="68.453125" style="273" bestFit="1" customWidth="1"/>
    <col min="12803" max="12805" width="17" style="273" bestFit="1" customWidth="1"/>
    <col min="12806" max="12806" width="14.81640625" style="273" bestFit="1" customWidth="1"/>
    <col min="12807" max="12807" width="6" style="273" bestFit="1" customWidth="1"/>
    <col min="12808" max="12808" width="70" style="273" bestFit="1" customWidth="1"/>
    <col min="12809" max="12809" width="17" style="273" bestFit="1" customWidth="1"/>
    <col min="12810" max="12810" width="15.7265625" style="273" bestFit="1" customWidth="1"/>
    <col min="12811" max="12811" width="17" style="273" bestFit="1" customWidth="1"/>
    <col min="12812" max="12812" width="15.7265625" style="273" bestFit="1" customWidth="1"/>
    <col min="12813" max="12813" width="13.453125" style="273" bestFit="1" customWidth="1"/>
    <col min="12814" max="13056" width="11.453125" style="273"/>
    <col min="13057" max="13057" width="3.453125" style="273" customWidth="1"/>
    <col min="13058" max="13058" width="68.453125" style="273" bestFit="1" customWidth="1"/>
    <col min="13059" max="13061" width="17" style="273" bestFit="1" customWidth="1"/>
    <col min="13062" max="13062" width="14.81640625" style="273" bestFit="1" customWidth="1"/>
    <col min="13063" max="13063" width="6" style="273" bestFit="1" customWidth="1"/>
    <col min="13064" max="13064" width="70" style="273" bestFit="1" customWidth="1"/>
    <col min="13065" max="13065" width="17" style="273" bestFit="1" customWidth="1"/>
    <col min="13066" max="13066" width="15.7265625" style="273" bestFit="1" customWidth="1"/>
    <col min="13067" max="13067" width="17" style="273" bestFit="1" customWidth="1"/>
    <col min="13068" max="13068" width="15.7265625" style="273" bestFit="1" customWidth="1"/>
    <col min="13069" max="13069" width="13.453125" style="273" bestFit="1" customWidth="1"/>
    <col min="13070" max="13312" width="11.453125" style="273"/>
    <col min="13313" max="13313" width="3.453125" style="273" customWidth="1"/>
    <col min="13314" max="13314" width="68.453125" style="273" bestFit="1" customWidth="1"/>
    <col min="13315" max="13317" width="17" style="273" bestFit="1" customWidth="1"/>
    <col min="13318" max="13318" width="14.81640625" style="273" bestFit="1" customWidth="1"/>
    <col min="13319" max="13319" width="6" style="273" bestFit="1" customWidth="1"/>
    <col min="13320" max="13320" width="70" style="273" bestFit="1" customWidth="1"/>
    <col min="13321" max="13321" width="17" style="273" bestFit="1" customWidth="1"/>
    <col min="13322" max="13322" width="15.7265625" style="273" bestFit="1" customWidth="1"/>
    <col min="13323" max="13323" width="17" style="273" bestFit="1" customWidth="1"/>
    <col min="13324" max="13324" width="15.7265625" style="273" bestFit="1" customWidth="1"/>
    <col min="13325" max="13325" width="13.453125" style="273" bestFit="1" customWidth="1"/>
    <col min="13326" max="13568" width="11.453125" style="273"/>
    <col min="13569" max="13569" width="3.453125" style="273" customWidth="1"/>
    <col min="13570" max="13570" width="68.453125" style="273" bestFit="1" customWidth="1"/>
    <col min="13571" max="13573" width="17" style="273" bestFit="1" customWidth="1"/>
    <col min="13574" max="13574" width="14.81640625" style="273" bestFit="1" customWidth="1"/>
    <col min="13575" max="13575" width="6" style="273" bestFit="1" customWidth="1"/>
    <col min="13576" max="13576" width="70" style="273" bestFit="1" customWidth="1"/>
    <col min="13577" max="13577" width="17" style="273" bestFit="1" customWidth="1"/>
    <col min="13578" max="13578" width="15.7265625" style="273" bestFit="1" customWidth="1"/>
    <col min="13579" max="13579" width="17" style="273" bestFit="1" customWidth="1"/>
    <col min="13580" max="13580" width="15.7265625" style="273" bestFit="1" customWidth="1"/>
    <col min="13581" max="13581" width="13.453125" style="273" bestFit="1" customWidth="1"/>
    <col min="13582" max="13824" width="11.453125" style="273"/>
    <col min="13825" max="13825" width="3.453125" style="273" customWidth="1"/>
    <col min="13826" max="13826" width="68.453125" style="273" bestFit="1" customWidth="1"/>
    <col min="13827" max="13829" width="17" style="273" bestFit="1" customWidth="1"/>
    <col min="13830" max="13830" width="14.81640625" style="273" bestFit="1" customWidth="1"/>
    <col min="13831" max="13831" width="6" style="273" bestFit="1" customWidth="1"/>
    <col min="13832" max="13832" width="70" style="273" bestFit="1" customWidth="1"/>
    <col min="13833" max="13833" width="17" style="273" bestFit="1" customWidth="1"/>
    <col min="13834" max="13834" width="15.7265625" style="273" bestFit="1" customWidth="1"/>
    <col min="13835" max="13835" width="17" style="273" bestFit="1" customWidth="1"/>
    <col min="13836" max="13836" width="15.7265625" style="273" bestFit="1" customWidth="1"/>
    <col min="13837" max="13837" width="13.453125" style="273" bestFit="1" customWidth="1"/>
    <col min="13838" max="14080" width="11.453125" style="273"/>
    <col min="14081" max="14081" width="3.453125" style="273" customWidth="1"/>
    <col min="14082" max="14082" width="68.453125" style="273" bestFit="1" customWidth="1"/>
    <col min="14083" max="14085" width="17" style="273" bestFit="1" customWidth="1"/>
    <col min="14086" max="14086" width="14.81640625" style="273" bestFit="1" customWidth="1"/>
    <col min="14087" max="14087" width="6" style="273" bestFit="1" customWidth="1"/>
    <col min="14088" max="14088" width="70" style="273" bestFit="1" customWidth="1"/>
    <col min="14089" max="14089" width="17" style="273" bestFit="1" customWidth="1"/>
    <col min="14090" max="14090" width="15.7265625" style="273" bestFit="1" customWidth="1"/>
    <col min="14091" max="14091" width="17" style="273" bestFit="1" customWidth="1"/>
    <col min="14092" max="14092" width="15.7265625" style="273" bestFit="1" customWidth="1"/>
    <col min="14093" max="14093" width="13.453125" style="273" bestFit="1" customWidth="1"/>
    <col min="14094" max="14336" width="11.453125" style="273"/>
    <col min="14337" max="14337" width="3.453125" style="273" customWidth="1"/>
    <col min="14338" max="14338" width="68.453125" style="273" bestFit="1" customWidth="1"/>
    <col min="14339" max="14341" width="17" style="273" bestFit="1" customWidth="1"/>
    <col min="14342" max="14342" width="14.81640625" style="273" bestFit="1" customWidth="1"/>
    <col min="14343" max="14343" width="6" style="273" bestFit="1" customWidth="1"/>
    <col min="14344" max="14344" width="70" style="273" bestFit="1" customWidth="1"/>
    <col min="14345" max="14345" width="17" style="273" bestFit="1" customWidth="1"/>
    <col min="14346" max="14346" width="15.7265625" style="273" bestFit="1" customWidth="1"/>
    <col min="14347" max="14347" width="17" style="273" bestFit="1" customWidth="1"/>
    <col min="14348" max="14348" width="15.7265625" style="273" bestFit="1" customWidth="1"/>
    <col min="14349" max="14349" width="13.453125" style="273" bestFit="1" customWidth="1"/>
    <col min="14350" max="14592" width="11.453125" style="273"/>
    <col min="14593" max="14593" width="3.453125" style="273" customWidth="1"/>
    <col min="14594" max="14594" width="68.453125" style="273" bestFit="1" customWidth="1"/>
    <col min="14595" max="14597" width="17" style="273" bestFit="1" customWidth="1"/>
    <col min="14598" max="14598" width="14.81640625" style="273" bestFit="1" customWidth="1"/>
    <col min="14599" max="14599" width="6" style="273" bestFit="1" customWidth="1"/>
    <col min="14600" max="14600" width="70" style="273" bestFit="1" customWidth="1"/>
    <col min="14601" max="14601" width="17" style="273" bestFit="1" customWidth="1"/>
    <col min="14602" max="14602" width="15.7265625" style="273" bestFit="1" customWidth="1"/>
    <col min="14603" max="14603" width="17" style="273" bestFit="1" customWidth="1"/>
    <col min="14604" max="14604" width="15.7265625" style="273" bestFit="1" customWidth="1"/>
    <col min="14605" max="14605" width="13.453125" style="273" bestFit="1" customWidth="1"/>
    <col min="14606" max="14848" width="11.453125" style="273"/>
    <col min="14849" max="14849" width="3.453125" style="273" customWidth="1"/>
    <col min="14850" max="14850" width="68.453125" style="273" bestFit="1" customWidth="1"/>
    <col min="14851" max="14853" width="17" style="273" bestFit="1" customWidth="1"/>
    <col min="14854" max="14854" width="14.81640625" style="273" bestFit="1" customWidth="1"/>
    <col min="14855" max="14855" width="6" style="273" bestFit="1" customWidth="1"/>
    <col min="14856" max="14856" width="70" style="273" bestFit="1" customWidth="1"/>
    <col min="14857" max="14857" width="17" style="273" bestFit="1" customWidth="1"/>
    <col min="14858" max="14858" width="15.7265625" style="273" bestFit="1" customWidth="1"/>
    <col min="14859" max="14859" width="17" style="273" bestFit="1" customWidth="1"/>
    <col min="14860" max="14860" width="15.7265625" style="273" bestFit="1" customWidth="1"/>
    <col min="14861" max="14861" width="13.453125" style="273" bestFit="1" customWidth="1"/>
    <col min="14862" max="15104" width="11.453125" style="273"/>
    <col min="15105" max="15105" width="3.453125" style="273" customWidth="1"/>
    <col min="15106" max="15106" width="68.453125" style="273" bestFit="1" customWidth="1"/>
    <col min="15107" max="15109" width="17" style="273" bestFit="1" customWidth="1"/>
    <col min="15110" max="15110" width="14.81640625" style="273" bestFit="1" customWidth="1"/>
    <col min="15111" max="15111" width="6" style="273" bestFit="1" customWidth="1"/>
    <col min="15112" max="15112" width="70" style="273" bestFit="1" customWidth="1"/>
    <col min="15113" max="15113" width="17" style="273" bestFit="1" customWidth="1"/>
    <col min="15114" max="15114" width="15.7265625" style="273" bestFit="1" customWidth="1"/>
    <col min="15115" max="15115" width="17" style="273" bestFit="1" customWidth="1"/>
    <col min="15116" max="15116" width="15.7265625" style="273" bestFit="1" customWidth="1"/>
    <col min="15117" max="15117" width="13.453125" style="273" bestFit="1" customWidth="1"/>
    <col min="15118" max="15360" width="11.453125" style="273"/>
    <col min="15361" max="15361" width="3.453125" style="273" customWidth="1"/>
    <col min="15362" max="15362" width="68.453125" style="273" bestFit="1" customWidth="1"/>
    <col min="15363" max="15365" width="17" style="273" bestFit="1" customWidth="1"/>
    <col min="15366" max="15366" width="14.81640625" style="273" bestFit="1" customWidth="1"/>
    <col min="15367" max="15367" width="6" style="273" bestFit="1" customWidth="1"/>
    <col min="15368" max="15368" width="70" style="273" bestFit="1" customWidth="1"/>
    <col min="15369" max="15369" width="17" style="273" bestFit="1" customWidth="1"/>
    <col min="15370" max="15370" width="15.7265625" style="273" bestFit="1" customWidth="1"/>
    <col min="15371" max="15371" width="17" style="273" bestFit="1" customWidth="1"/>
    <col min="15372" max="15372" width="15.7265625" style="273" bestFit="1" customWidth="1"/>
    <col min="15373" max="15373" width="13.453125" style="273" bestFit="1" customWidth="1"/>
    <col min="15374" max="15616" width="11.453125" style="273"/>
    <col min="15617" max="15617" width="3.453125" style="273" customWidth="1"/>
    <col min="15618" max="15618" width="68.453125" style="273" bestFit="1" customWidth="1"/>
    <col min="15619" max="15621" width="17" style="273" bestFit="1" customWidth="1"/>
    <col min="15622" max="15622" width="14.81640625" style="273" bestFit="1" customWidth="1"/>
    <col min="15623" max="15623" width="6" style="273" bestFit="1" customWidth="1"/>
    <col min="15624" max="15624" width="70" style="273" bestFit="1" customWidth="1"/>
    <col min="15625" max="15625" width="17" style="273" bestFit="1" customWidth="1"/>
    <col min="15626" max="15626" width="15.7265625" style="273" bestFit="1" customWidth="1"/>
    <col min="15627" max="15627" width="17" style="273" bestFit="1" customWidth="1"/>
    <col min="15628" max="15628" width="15.7265625" style="273" bestFit="1" customWidth="1"/>
    <col min="15629" max="15629" width="13.453125" style="273" bestFit="1" customWidth="1"/>
    <col min="15630" max="15872" width="11.453125" style="273"/>
    <col min="15873" max="15873" width="3.453125" style="273" customWidth="1"/>
    <col min="15874" max="15874" width="68.453125" style="273" bestFit="1" customWidth="1"/>
    <col min="15875" max="15877" width="17" style="273" bestFit="1" customWidth="1"/>
    <col min="15878" max="15878" width="14.81640625" style="273" bestFit="1" customWidth="1"/>
    <col min="15879" max="15879" width="6" style="273" bestFit="1" customWidth="1"/>
    <col min="15880" max="15880" width="70" style="273" bestFit="1" customWidth="1"/>
    <col min="15881" max="15881" width="17" style="273" bestFit="1" customWidth="1"/>
    <col min="15882" max="15882" width="15.7265625" style="273" bestFit="1" customWidth="1"/>
    <col min="15883" max="15883" width="17" style="273" bestFit="1" customWidth="1"/>
    <col min="15884" max="15884" width="15.7265625" style="273" bestFit="1" customWidth="1"/>
    <col min="15885" max="15885" width="13.453125" style="273" bestFit="1" customWidth="1"/>
    <col min="15886" max="16128" width="11.453125" style="273"/>
    <col min="16129" max="16129" width="3.453125" style="273" customWidth="1"/>
    <col min="16130" max="16130" width="68.453125" style="273" bestFit="1" customWidth="1"/>
    <col min="16131" max="16133" width="17" style="273" bestFit="1" customWidth="1"/>
    <col min="16134" max="16134" width="14.81640625" style="273" bestFit="1" customWidth="1"/>
    <col min="16135" max="16135" width="6" style="273" bestFit="1" customWidth="1"/>
    <col min="16136" max="16136" width="70" style="273" bestFit="1" customWidth="1"/>
    <col min="16137" max="16137" width="17" style="273" bestFit="1" customWidth="1"/>
    <col min="16138" max="16138" width="15.7265625" style="273" bestFit="1" customWidth="1"/>
    <col min="16139" max="16139" width="17" style="273" bestFit="1" customWidth="1"/>
    <col min="16140" max="16140" width="15.7265625" style="273" bestFit="1" customWidth="1"/>
    <col min="16141" max="16141" width="13.453125" style="273" bestFit="1" customWidth="1"/>
    <col min="16142" max="16384" width="11.453125" style="273"/>
  </cols>
  <sheetData>
    <row r="2" spans="1:11" ht="13" x14ac:dyDescent="0.25">
      <c r="B2" s="519" t="s">
        <v>204</v>
      </c>
      <c r="C2" s="519"/>
      <c r="D2" s="519"/>
      <c r="E2" s="519"/>
      <c r="F2" s="519"/>
      <c r="G2" s="519"/>
      <c r="H2" s="519"/>
      <c r="I2" s="519"/>
      <c r="J2" s="519"/>
      <c r="K2" s="519"/>
    </row>
    <row r="3" spans="1:11" ht="13" x14ac:dyDescent="0.25">
      <c r="B3" s="473" t="s">
        <v>205</v>
      </c>
      <c r="C3" s="473"/>
      <c r="D3" s="473"/>
      <c r="E3" s="473"/>
      <c r="F3" s="473"/>
      <c r="G3" s="473"/>
      <c r="H3" s="473"/>
      <c r="I3" s="473"/>
      <c r="J3" s="473"/>
      <c r="K3" s="473"/>
    </row>
    <row r="4" spans="1:11" ht="12.75" customHeight="1" x14ac:dyDescent="0.25">
      <c r="B4" s="473" t="s">
        <v>206</v>
      </c>
      <c r="C4" s="473"/>
      <c r="D4" s="473"/>
      <c r="E4" s="473"/>
      <c r="F4" s="473"/>
      <c r="G4" s="473"/>
      <c r="H4" s="473"/>
      <c r="I4" s="473"/>
      <c r="J4" s="473"/>
      <c r="K4" s="473"/>
    </row>
    <row r="5" spans="1:11" x14ac:dyDescent="0.25">
      <c r="B5" s="520" t="s">
        <v>207</v>
      </c>
      <c r="C5" s="520"/>
      <c r="D5" s="520"/>
      <c r="E5" s="520"/>
      <c r="F5" s="520"/>
      <c r="G5" s="520"/>
      <c r="H5" s="520"/>
      <c r="I5" s="520"/>
      <c r="J5" s="520"/>
      <c r="K5" s="520"/>
    </row>
    <row r="6" spans="1:11" ht="13.5" thickBot="1" x14ac:dyDescent="0.3">
      <c r="A6" s="274"/>
      <c r="B6" s="274"/>
      <c r="C6" s="274"/>
      <c r="D6" s="274"/>
      <c r="E6" s="274"/>
      <c r="F6" s="275"/>
      <c r="G6" s="276"/>
    </row>
    <row r="7" spans="1:11" ht="13" x14ac:dyDescent="0.3">
      <c r="A7" s="274"/>
      <c r="B7" s="278"/>
      <c r="C7" s="279" t="s">
        <v>208</v>
      </c>
      <c r="D7" s="279" t="s">
        <v>209</v>
      </c>
      <c r="E7" s="280" t="s">
        <v>210</v>
      </c>
      <c r="F7" s="281"/>
      <c r="G7" s="276"/>
      <c r="H7" s="282"/>
      <c r="I7" s="279" t="s">
        <v>208</v>
      </c>
      <c r="J7" s="279" t="s">
        <v>209</v>
      </c>
      <c r="K7" s="280" t="s">
        <v>210</v>
      </c>
    </row>
    <row r="8" spans="1:11" ht="16.5" customHeight="1" x14ac:dyDescent="0.3">
      <c r="A8" s="283"/>
      <c r="B8" s="284" t="s">
        <v>14</v>
      </c>
      <c r="C8" s="285" t="s">
        <v>211</v>
      </c>
      <c r="D8" s="285" t="s">
        <v>212</v>
      </c>
      <c r="E8" s="286"/>
      <c r="F8" s="281"/>
      <c r="H8" s="284" t="s">
        <v>213</v>
      </c>
      <c r="I8" s="285" t="s">
        <v>211</v>
      </c>
      <c r="J8" s="285" t="s">
        <v>212</v>
      </c>
      <c r="K8" s="286"/>
    </row>
    <row r="9" spans="1:11" ht="16.5" customHeight="1" x14ac:dyDescent="0.25">
      <c r="A9" s="283"/>
      <c r="B9" s="288" t="s">
        <v>15</v>
      </c>
      <c r="C9" s="289">
        <f>+SUM(C10:C15)</f>
        <v>94786707.019999996</v>
      </c>
      <c r="D9" s="289">
        <f>+SUM(D10:D15)</f>
        <v>7247304.0599999996</v>
      </c>
      <c r="E9" s="290">
        <f>+SUM(E10:E15)</f>
        <v>102034011.08</v>
      </c>
      <c r="F9" s="291"/>
      <c r="H9" s="292" t="s">
        <v>214</v>
      </c>
      <c r="I9" s="289">
        <f>+SUM(I10:I13)</f>
        <v>0</v>
      </c>
      <c r="J9" s="289">
        <f>+SUM(J10:J13)</f>
        <v>0</v>
      </c>
      <c r="K9" s="293">
        <f>+SUM(K10:K13)</f>
        <v>0</v>
      </c>
    </row>
    <row r="10" spans="1:11" ht="16.5" customHeight="1" x14ac:dyDescent="0.25">
      <c r="B10" s="294" t="s">
        <v>16</v>
      </c>
      <c r="C10" s="295">
        <v>0</v>
      </c>
      <c r="D10" s="295">
        <v>0</v>
      </c>
      <c r="E10" s="296">
        <f t="shared" ref="E10:E15" si="0">+C10+D10</f>
        <v>0</v>
      </c>
      <c r="F10" s="291"/>
      <c r="H10" s="294" t="s">
        <v>28</v>
      </c>
      <c r="I10" s="297">
        <v>0</v>
      </c>
      <c r="J10" s="297">
        <v>0</v>
      </c>
      <c r="K10" s="298">
        <f>+I10+J10</f>
        <v>0</v>
      </c>
    </row>
    <row r="11" spans="1:11" ht="16.5" customHeight="1" x14ac:dyDescent="0.25">
      <c r="B11" s="294" t="s">
        <v>26</v>
      </c>
      <c r="C11" s="295">
        <v>0</v>
      </c>
      <c r="D11" s="295">
        <v>0</v>
      </c>
      <c r="E11" s="296">
        <f t="shared" si="0"/>
        <v>0</v>
      </c>
      <c r="F11" s="291"/>
      <c r="H11" s="294" t="s">
        <v>215</v>
      </c>
      <c r="I11" s="297">
        <v>0</v>
      </c>
      <c r="J11" s="297">
        <v>0</v>
      </c>
      <c r="K11" s="298">
        <f>+I11+J11</f>
        <v>0</v>
      </c>
    </row>
    <row r="12" spans="1:11" ht="16.5" customHeight="1" x14ac:dyDescent="0.25">
      <c r="B12" s="294" t="s">
        <v>216</v>
      </c>
      <c r="C12" s="295">
        <v>94783707.019999996</v>
      </c>
      <c r="D12" s="295">
        <v>7247304.0599999996</v>
      </c>
      <c r="E12" s="296">
        <f t="shared" si="0"/>
        <v>102031011.08</v>
      </c>
      <c r="F12" s="291"/>
      <c r="H12" s="294" t="s">
        <v>217</v>
      </c>
      <c r="I12" s="297">
        <v>0</v>
      </c>
      <c r="J12" s="297">
        <v>0</v>
      </c>
      <c r="K12" s="298">
        <f>+I12+J12</f>
        <v>0</v>
      </c>
    </row>
    <row r="13" spans="1:11" ht="16.5" customHeight="1" x14ac:dyDescent="0.25">
      <c r="B13" s="294" t="s">
        <v>218</v>
      </c>
      <c r="C13" s="295">
        <v>0</v>
      </c>
      <c r="D13" s="295">
        <v>0</v>
      </c>
      <c r="E13" s="296">
        <f t="shared" si="0"/>
        <v>0</v>
      </c>
      <c r="F13" s="291"/>
      <c r="H13" s="294" t="s">
        <v>31</v>
      </c>
      <c r="I13" s="297">
        <v>0</v>
      </c>
      <c r="J13" s="297">
        <v>0</v>
      </c>
      <c r="K13" s="298">
        <f>+I13+J13</f>
        <v>0</v>
      </c>
    </row>
    <row r="14" spans="1:11" ht="16.5" customHeight="1" x14ac:dyDescent="0.25">
      <c r="B14" s="294" t="s">
        <v>219</v>
      </c>
      <c r="C14" s="295">
        <v>0</v>
      </c>
      <c r="D14" s="295">
        <v>0</v>
      </c>
      <c r="E14" s="296">
        <f t="shared" si="0"/>
        <v>0</v>
      </c>
      <c r="F14" s="291"/>
      <c r="H14" s="299" t="s">
        <v>124</v>
      </c>
      <c r="I14" s="300">
        <v>0</v>
      </c>
      <c r="J14" s="300">
        <v>0</v>
      </c>
      <c r="K14" s="301">
        <f>+I14+J14</f>
        <v>0</v>
      </c>
    </row>
    <row r="15" spans="1:11" ht="16.5" customHeight="1" x14ac:dyDescent="0.25">
      <c r="B15" s="294" t="s">
        <v>45</v>
      </c>
      <c r="C15" s="88">
        <v>3000</v>
      </c>
      <c r="D15" s="297">
        <v>0</v>
      </c>
      <c r="E15" s="296">
        <f t="shared" si="0"/>
        <v>3000</v>
      </c>
      <c r="F15" s="291"/>
      <c r="H15" s="302" t="s">
        <v>220</v>
      </c>
      <c r="I15" s="303">
        <f>+SUM(I16:I18)</f>
        <v>0</v>
      </c>
      <c r="J15" s="303">
        <f>+SUM(J16:J18)</f>
        <v>0</v>
      </c>
      <c r="K15" s="304">
        <f>+SUM(K16:K18)</f>
        <v>0</v>
      </c>
    </row>
    <row r="16" spans="1:11" ht="16.5" customHeight="1" x14ac:dyDescent="0.25">
      <c r="A16" s="283"/>
      <c r="B16" s="305" t="s">
        <v>124</v>
      </c>
      <c r="C16" s="306">
        <v>0</v>
      </c>
      <c r="D16" s="306">
        <v>0</v>
      </c>
      <c r="E16" s="307">
        <v>0</v>
      </c>
      <c r="F16" s="291"/>
      <c r="H16" s="308" t="s">
        <v>114</v>
      </c>
      <c r="I16" s="300">
        <v>0</v>
      </c>
      <c r="J16" s="300">
        <v>0</v>
      </c>
      <c r="K16" s="301">
        <f>+I16+J16</f>
        <v>0</v>
      </c>
    </row>
    <row r="17" spans="1:13" ht="16.5" customHeight="1" x14ac:dyDescent="0.25">
      <c r="A17" s="283"/>
      <c r="B17" s="309" t="s">
        <v>221</v>
      </c>
      <c r="C17" s="310">
        <v>0</v>
      </c>
      <c r="D17" s="310">
        <v>0</v>
      </c>
      <c r="E17" s="311">
        <v>0</v>
      </c>
      <c r="F17" s="291"/>
      <c r="H17" s="294" t="s">
        <v>115</v>
      </c>
      <c r="I17" s="295">
        <v>0</v>
      </c>
      <c r="J17" s="295">
        <v>0</v>
      </c>
      <c r="K17" s="312">
        <f>+I17+J17</f>
        <v>0</v>
      </c>
    </row>
    <row r="18" spans="1:13" ht="16.5" customHeight="1" x14ac:dyDescent="0.25">
      <c r="A18" s="313"/>
      <c r="B18" s="294" t="s">
        <v>222</v>
      </c>
      <c r="C18" s="295">
        <v>0</v>
      </c>
      <c r="D18" s="295">
        <v>0</v>
      </c>
      <c r="E18" s="312">
        <v>0</v>
      </c>
      <c r="F18" s="291"/>
      <c r="H18" s="314" t="s">
        <v>116</v>
      </c>
      <c r="I18" s="315">
        <v>0</v>
      </c>
      <c r="J18" s="316">
        <v>0</v>
      </c>
      <c r="K18" s="317">
        <f>+I18+J18</f>
        <v>0</v>
      </c>
    </row>
    <row r="19" spans="1:13" ht="16.5" customHeight="1" x14ac:dyDescent="0.25">
      <c r="A19" s="313"/>
      <c r="B19" s="294" t="s">
        <v>223</v>
      </c>
      <c r="C19" s="295">
        <v>0</v>
      </c>
      <c r="D19" s="295">
        <v>0</v>
      </c>
      <c r="E19" s="312">
        <v>0</v>
      </c>
      <c r="F19" s="291"/>
      <c r="H19" s="292" t="s">
        <v>224</v>
      </c>
      <c r="I19" s="289">
        <f>+SUM(I20:I24)</f>
        <v>726481006.57999992</v>
      </c>
      <c r="J19" s="289">
        <f>+SUM(J20:J24)</f>
        <v>44113125.809999995</v>
      </c>
      <c r="K19" s="318">
        <f>+SUM(K20:K24)</f>
        <v>770594132.38999999</v>
      </c>
      <c r="L19" s="319"/>
      <c r="M19" s="319"/>
    </row>
    <row r="20" spans="1:13" ht="16.5" customHeight="1" x14ac:dyDescent="0.25">
      <c r="A20" s="320"/>
      <c r="B20" s="294" t="s">
        <v>100</v>
      </c>
      <c r="C20" s="295">
        <v>0</v>
      </c>
      <c r="D20" s="295">
        <v>0</v>
      </c>
      <c r="E20" s="312">
        <v>0</v>
      </c>
      <c r="F20" s="291"/>
      <c r="H20" s="308" t="s">
        <v>225</v>
      </c>
      <c r="I20" s="300">
        <v>0</v>
      </c>
      <c r="J20" s="300">
        <v>0</v>
      </c>
      <c r="K20" s="301">
        <f>+I20+J20</f>
        <v>0</v>
      </c>
      <c r="L20" s="319"/>
      <c r="M20" s="319"/>
    </row>
    <row r="21" spans="1:13" ht="16.5" customHeight="1" x14ac:dyDescent="0.25">
      <c r="A21" s="283"/>
      <c r="B21" s="288" t="s">
        <v>109</v>
      </c>
      <c r="C21" s="321">
        <v>0</v>
      </c>
      <c r="D21" s="321">
        <v>0</v>
      </c>
      <c r="E21" s="290">
        <v>0</v>
      </c>
      <c r="F21" s="291"/>
      <c r="H21" s="294" t="s">
        <v>226</v>
      </c>
      <c r="I21" s="297">
        <v>472764606.57999998</v>
      </c>
      <c r="J21" s="295">
        <v>126590.73</v>
      </c>
      <c r="K21" s="298">
        <f>+I21+J21</f>
        <v>472891197.31</v>
      </c>
      <c r="L21" s="319"/>
      <c r="M21" s="319"/>
    </row>
    <row r="22" spans="1:13" ht="16.5" customHeight="1" x14ac:dyDescent="0.25">
      <c r="A22" s="320"/>
      <c r="B22" s="322" t="s">
        <v>110</v>
      </c>
      <c r="C22" s="295">
        <v>0</v>
      </c>
      <c r="D22" s="295">
        <v>0</v>
      </c>
      <c r="E22" s="312">
        <v>0</v>
      </c>
      <c r="F22" s="291"/>
      <c r="H22" s="294" t="s">
        <v>227</v>
      </c>
      <c r="I22" s="295">
        <v>62716400</v>
      </c>
      <c r="J22" s="295">
        <v>43986535.079999998</v>
      </c>
      <c r="K22" s="298">
        <f>+I22+J22</f>
        <v>106702935.08</v>
      </c>
      <c r="L22" s="319"/>
      <c r="M22" s="319"/>
    </row>
    <row r="23" spans="1:13" ht="16.5" customHeight="1" x14ac:dyDescent="0.25">
      <c r="A23" s="320"/>
      <c r="B23" s="322" t="s">
        <v>228</v>
      </c>
      <c r="C23" s="295">
        <v>0</v>
      </c>
      <c r="D23" s="295">
        <v>0</v>
      </c>
      <c r="E23" s="312">
        <v>0</v>
      </c>
      <c r="F23" s="291"/>
      <c r="H23" s="294" t="s">
        <v>229</v>
      </c>
      <c r="I23" s="295">
        <v>0</v>
      </c>
      <c r="J23" s="295">
        <v>0</v>
      </c>
      <c r="K23" s="298">
        <f>+I23+J23</f>
        <v>0</v>
      </c>
      <c r="L23" s="319"/>
      <c r="M23" s="319"/>
    </row>
    <row r="24" spans="1:13" ht="16.5" customHeight="1" x14ac:dyDescent="0.25">
      <c r="A24" s="283"/>
      <c r="B24" s="305" t="s">
        <v>230</v>
      </c>
      <c r="C24" s="300">
        <v>0</v>
      </c>
      <c r="D24" s="300">
        <v>0</v>
      </c>
      <c r="E24" s="323">
        <v>0</v>
      </c>
      <c r="F24" s="291"/>
      <c r="H24" s="294" t="s">
        <v>231</v>
      </c>
      <c r="I24" s="297">
        <v>191000000</v>
      </c>
      <c r="J24" s="295">
        <v>0</v>
      </c>
      <c r="K24" s="298">
        <f>+I24+J24</f>
        <v>191000000</v>
      </c>
      <c r="L24" s="319"/>
      <c r="M24" s="319"/>
    </row>
    <row r="25" spans="1:13" ht="16.5" customHeight="1" x14ac:dyDescent="0.25">
      <c r="A25" s="283"/>
      <c r="B25" s="309" t="s">
        <v>232</v>
      </c>
      <c r="C25" s="324">
        <f>+SUM(C26:C31)</f>
        <v>742446721.83000004</v>
      </c>
      <c r="D25" s="324">
        <f>+SUM(D26:D31)</f>
        <v>34548858.75</v>
      </c>
      <c r="E25" s="325">
        <f>+SUM(E26:E31)</f>
        <v>776995580.58000016</v>
      </c>
      <c r="F25" s="291"/>
      <c r="H25" s="326"/>
      <c r="I25" s="327"/>
      <c r="J25" s="327"/>
      <c r="K25" s="317"/>
      <c r="L25" s="319"/>
      <c r="M25" s="319"/>
    </row>
    <row r="26" spans="1:13" ht="16.5" customHeight="1" x14ac:dyDescent="0.25">
      <c r="B26" s="294" t="s">
        <v>233</v>
      </c>
      <c r="C26" s="297">
        <v>726568094.08000004</v>
      </c>
      <c r="D26" s="297">
        <v>34878778.600000001</v>
      </c>
      <c r="E26" s="298">
        <f t="shared" ref="E26:E31" si="1">+C26+D26</f>
        <v>761446872.68000007</v>
      </c>
      <c r="F26" s="291"/>
      <c r="H26" s="328" t="s">
        <v>94</v>
      </c>
      <c r="I26" s="295">
        <v>0</v>
      </c>
      <c r="J26" s="295">
        <v>0</v>
      </c>
      <c r="K26" s="296">
        <f>+I26+J26</f>
        <v>0</v>
      </c>
      <c r="L26" s="319"/>
      <c r="M26" s="319"/>
    </row>
    <row r="27" spans="1:13" ht="16.5" customHeight="1" x14ac:dyDescent="0.25">
      <c r="B27" s="294" t="s">
        <v>234</v>
      </c>
      <c r="C27" s="295">
        <v>0</v>
      </c>
      <c r="D27" s="295">
        <v>0</v>
      </c>
      <c r="E27" s="312">
        <f t="shared" si="1"/>
        <v>0</v>
      </c>
      <c r="F27" s="291"/>
      <c r="H27" s="329"/>
      <c r="I27" s="330"/>
      <c r="J27" s="330"/>
      <c r="K27" s="296"/>
      <c r="L27" s="319"/>
      <c r="M27" s="319"/>
    </row>
    <row r="28" spans="1:13" ht="16.5" customHeight="1" x14ac:dyDescent="0.25">
      <c r="B28" s="294" t="s">
        <v>235</v>
      </c>
      <c r="C28" s="297">
        <v>42283653.619999997</v>
      </c>
      <c r="D28" s="295">
        <v>0</v>
      </c>
      <c r="E28" s="298">
        <f t="shared" si="1"/>
        <v>42283653.619999997</v>
      </c>
      <c r="F28" s="291"/>
      <c r="H28" s="331" t="s">
        <v>101</v>
      </c>
      <c r="I28" s="295">
        <v>0</v>
      </c>
      <c r="J28" s="295">
        <v>0</v>
      </c>
      <c r="K28" s="312">
        <f>+I28+J28</f>
        <v>0</v>
      </c>
      <c r="L28" s="319"/>
      <c r="M28" s="319"/>
    </row>
    <row r="29" spans="1:13" ht="16.5" customHeight="1" x14ac:dyDescent="0.25">
      <c r="B29" s="294" t="s">
        <v>236</v>
      </c>
      <c r="C29" s="297">
        <v>15650031.93</v>
      </c>
      <c r="D29" s="295">
        <v>965533.91</v>
      </c>
      <c r="E29" s="298">
        <f t="shared" si="1"/>
        <v>16615565.84</v>
      </c>
      <c r="F29" s="291"/>
      <c r="H29" s="329"/>
      <c r="I29" s="330"/>
      <c r="J29" s="330"/>
      <c r="K29" s="296"/>
      <c r="L29" s="319"/>
      <c r="M29" s="319"/>
    </row>
    <row r="30" spans="1:13" ht="16.5" customHeight="1" x14ac:dyDescent="0.25">
      <c r="B30" s="294" t="s">
        <v>237</v>
      </c>
      <c r="C30" s="297">
        <v>14995495.25</v>
      </c>
      <c r="D30" s="297">
        <v>1068855.74</v>
      </c>
      <c r="E30" s="298">
        <f t="shared" si="1"/>
        <v>16064350.99</v>
      </c>
      <c r="F30" s="291"/>
      <c r="H30" s="331" t="s">
        <v>32</v>
      </c>
      <c r="I30" s="332">
        <v>17753299.530000001</v>
      </c>
      <c r="J30" s="332">
        <v>238923.84</v>
      </c>
      <c r="K30" s="333">
        <f>+I30+J30</f>
        <v>17992223.370000001</v>
      </c>
      <c r="L30" s="319"/>
      <c r="M30" s="319"/>
    </row>
    <row r="31" spans="1:13" ht="16.5" customHeight="1" x14ac:dyDescent="0.25">
      <c r="B31" s="294" t="s">
        <v>238</v>
      </c>
      <c r="C31" s="334">
        <v>-57050553.049999997</v>
      </c>
      <c r="D31" s="334">
        <v>-2364309.5</v>
      </c>
      <c r="E31" s="335">
        <f t="shared" si="1"/>
        <v>-59414862.549999997</v>
      </c>
      <c r="F31" s="291"/>
      <c r="H31" s="329"/>
      <c r="I31" s="330"/>
      <c r="J31" s="330"/>
      <c r="K31" s="296"/>
      <c r="L31" s="319"/>
      <c r="M31" s="319"/>
    </row>
    <row r="32" spans="1:13" ht="16.5" customHeight="1" x14ac:dyDescent="0.25">
      <c r="A32" s="336"/>
      <c r="B32" s="337" t="s">
        <v>239</v>
      </c>
      <c r="C32" s="338">
        <v>0</v>
      </c>
      <c r="D32" s="338">
        <v>0</v>
      </c>
      <c r="E32" s="339">
        <v>0</v>
      </c>
      <c r="F32" s="291"/>
      <c r="H32" s="331" t="s">
        <v>33</v>
      </c>
      <c r="I32" s="303">
        <f>+SUM(I33:I35)</f>
        <v>5587382.3899999997</v>
      </c>
      <c r="J32" s="303">
        <f>+SUM(J33:J35)</f>
        <v>1597530.97</v>
      </c>
      <c r="K32" s="340">
        <f>+SUM(K33:K35)</f>
        <v>7184913.3599999994</v>
      </c>
      <c r="L32" s="319"/>
      <c r="M32" s="319"/>
    </row>
    <row r="33" spans="1:13" ht="16.5" customHeight="1" x14ac:dyDescent="0.25">
      <c r="B33" s="284" t="s">
        <v>101</v>
      </c>
      <c r="C33" s="332">
        <v>0</v>
      </c>
      <c r="D33" s="332">
        <v>0</v>
      </c>
      <c r="E33" s="341">
        <v>0</v>
      </c>
      <c r="F33" s="291"/>
      <c r="H33" s="308" t="s">
        <v>240</v>
      </c>
      <c r="I33" s="300">
        <v>0</v>
      </c>
      <c r="J33" s="300">
        <v>0</v>
      </c>
      <c r="K33" s="301">
        <f>+I33+J33</f>
        <v>0</v>
      </c>
      <c r="L33" s="319"/>
      <c r="M33" s="319"/>
    </row>
    <row r="34" spans="1:13" ht="16.5" customHeight="1" x14ac:dyDescent="0.25">
      <c r="B34" s="309" t="s">
        <v>22</v>
      </c>
      <c r="C34" s="324">
        <f>+SUM(C35:C36)</f>
        <v>11175067.880000001</v>
      </c>
      <c r="D34" s="324">
        <f>+SUM(D35:D36)</f>
        <v>635325.27</v>
      </c>
      <c r="E34" s="325">
        <f>+SUM(E35:E36)</f>
        <v>11810393.15</v>
      </c>
      <c r="F34" s="291"/>
      <c r="H34" s="294" t="s">
        <v>241</v>
      </c>
      <c r="I34" s="295">
        <v>0</v>
      </c>
      <c r="J34" s="295">
        <v>0</v>
      </c>
      <c r="K34" s="312">
        <f>+I34+J34</f>
        <v>0</v>
      </c>
    </row>
    <row r="35" spans="1:13" ht="16.5" customHeight="1" x14ac:dyDescent="0.25">
      <c r="A35" s="320"/>
      <c r="B35" s="294" t="s">
        <v>242</v>
      </c>
      <c r="C35" s="297">
        <v>0</v>
      </c>
      <c r="D35" s="297">
        <v>0</v>
      </c>
      <c r="E35" s="296">
        <f>+C35+D35</f>
        <v>0</v>
      </c>
      <c r="F35" s="291"/>
      <c r="H35" s="314" t="s">
        <v>120</v>
      </c>
      <c r="I35" s="316">
        <v>5587382.3899999997</v>
      </c>
      <c r="J35" s="316">
        <v>1597530.97</v>
      </c>
      <c r="K35" s="342">
        <f>+I35+J35</f>
        <v>7184913.3599999994</v>
      </c>
    </row>
    <row r="36" spans="1:13" ht="16.5" customHeight="1" x14ac:dyDescent="0.25">
      <c r="A36" s="320"/>
      <c r="B36" s="294" t="s">
        <v>243</v>
      </c>
      <c r="C36" s="297">
        <v>11175067.880000001</v>
      </c>
      <c r="D36" s="297">
        <v>635325.27</v>
      </c>
      <c r="E36" s="296">
        <f>+C36+D36</f>
        <v>11810393.15</v>
      </c>
      <c r="F36" s="291"/>
      <c r="H36" s="299" t="s">
        <v>82</v>
      </c>
      <c r="I36" s="306">
        <v>0</v>
      </c>
      <c r="J36" s="300">
        <v>0</v>
      </c>
      <c r="K36" s="343">
        <f>+I36+J36</f>
        <v>0</v>
      </c>
      <c r="L36" s="319"/>
      <c r="M36" s="319"/>
    </row>
    <row r="37" spans="1:13" ht="16.5" customHeight="1" x14ac:dyDescent="0.25">
      <c r="B37" s="288" t="s">
        <v>244</v>
      </c>
      <c r="C37" s="344">
        <v>0</v>
      </c>
      <c r="D37" s="344">
        <v>0</v>
      </c>
      <c r="E37" s="345">
        <v>0</v>
      </c>
      <c r="F37" s="291"/>
      <c r="H37" s="329"/>
      <c r="I37" s="295"/>
      <c r="J37" s="330"/>
      <c r="K37" s="296"/>
    </row>
    <row r="38" spans="1:13" ht="16.5" customHeight="1" x14ac:dyDescent="0.25">
      <c r="B38" s="294" t="s">
        <v>102</v>
      </c>
      <c r="C38" s="295">
        <v>0</v>
      </c>
      <c r="D38" s="295">
        <v>0</v>
      </c>
      <c r="E38" s="312">
        <v>0</v>
      </c>
      <c r="F38" s="291"/>
      <c r="H38" s="331" t="s">
        <v>81</v>
      </c>
      <c r="I38" s="332">
        <v>4211547</v>
      </c>
      <c r="J38" s="295">
        <v>0</v>
      </c>
      <c r="K38" s="333">
        <f>+I38+J38</f>
        <v>4211547</v>
      </c>
      <c r="L38" s="319"/>
      <c r="M38" s="319"/>
    </row>
    <row r="39" spans="1:13" ht="16.5" customHeight="1" x14ac:dyDescent="0.25">
      <c r="B39" s="294" t="s">
        <v>245</v>
      </c>
      <c r="C39" s="295">
        <v>0</v>
      </c>
      <c r="D39" s="295">
        <v>0</v>
      </c>
      <c r="E39" s="312">
        <v>0</v>
      </c>
      <c r="F39" s="291"/>
      <c r="H39" s="329"/>
      <c r="I39" s="330"/>
      <c r="J39" s="330"/>
      <c r="K39" s="296"/>
    </row>
    <row r="40" spans="1:13" ht="16.5" customHeight="1" x14ac:dyDescent="0.25">
      <c r="B40" s="288" t="s">
        <v>246</v>
      </c>
      <c r="C40" s="344">
        <f>+SUM(C41:C43)</f>
        <v>5493720.7599999998</v>
      </c>
      <c r="D40" s="344">
        <f>+SUM(D41:D43)</f>
        <v>0</v>
      </c>
      <c r="E40" s="345">
        <f>+SUM(E41:E43)</f>
        <v>5493720.7599999998</v>
      </c>
      <c r="F40" s="291"/>
      <c r="H40" s="331" t="s">
        <v>247</v>
      </c>
      <c r="I40" s="332">
        <v>4873978.6399999997</v>
      </c>
      <c r="J40" s="332">
        <v>16828.849999999999</v>
      </c>
      <c r="K40" s="333">
        <f>+I40+J40</f>
        <v>4890807.4899999993</v>
      </c>
    </row>
    <row r="41" spans="1:13" ht="16.5" customHeight="1" x14ac:dyDescent="0.25">
      <c r="B41" s="294" t="s">
        <v>195</v>
      </c>
      <c r="C41" s="295">
        <v>5493720.7599999998</v>
      </c>
      <c r="D41" s="295">
        <v>0</v>
      </c>
      <c r="E41" s="312">
        <f>+C41+D41</f>
        <v>5493720.7599999998</v>
      </c>
      <c r="F41" s="291"/>
      <c r="H41" s="329"/>
      <c r="I41" s="330"/>
      <c r="J41" s="330"/>
      <c r="K41" s="296"/>
    </row>
    <row r="42" spans="1:13" ht="16.5" customHeight="1" x14ac:dyDescent="0.25">
      <c r="B42" s="294" t="s">
        <v>248</v>
      </c>
      <c r="C42" s="295">
        <v>0</v>
      </c>
      <c r="D42" s="295">
        <v>0</v>
      </c>
      <c r="E42" s="312">
        <f>+C42+D42</f>
        <v>0</v>
      </c>
      <c r="F42" s="291"/>
      <c r="H42" s="288" t="s">
        <v>249</v>
      </c>
      <c r="I42" s="321">
        <f>+I19+I30+I32+I36+I38+I40</f>
        <v>758907214.13999987</v>
      </c>
      <c r="J42" s="321">
        <f>+J19+J30+J32+J36+J38+J40</f>
        <v>45966409.469999999</v>
      </c>
      <c r="K42" s="290">
        <f>+K19+K30+K32+K36+K38+K40</f>
        <v>804873623.61000001</v>
      </c>
    </row>
    <row r="43" spans="1:13" ht="16.5" customHeight="1" x14ac:dyDescent="0.25">
      <c r="B43" s="294" t="s">
        <v>105</v>
      </c>
      <c r="C43" s="295">
        <v>0</v>
      </c>
      <c r="D43" s="295">
        <v>0</v>
      </c>
      <c r="E43" s="342">
        <f>+C43+D43</f>
        <v>0</v>
      </c>
      <c r="F43" s="291"/>
      <c r="H43" s="329"/>
      <c r="I43" s="330"/>
      <c r="J43" s="330"/>
      <c r="K43" s="296"/>
    </row>
    <row r="44" spans="1:13" ht="16.5" customHeight="1" x14ac:dyDescent="0.25">
      <c r="B44" s="305" t="s">
        <v>250</v>
      </c>
      <c r="C44" s="306">
        <v>2493020.84</v>
      </c>
      <c r="D44" s="306">
        <v>0</v>
      </c>
      <c r="E44" s="346">
        <f>+C44+D44</f>
        <v>2493020.84</v>
      </c>
      <c r="F44" s="291"/>
      <c r="G44" s="347"/>
      <c r="H44" s="284" t="s">
        <v>35</v>
      </c>
      <c r="I44" s="332">
        <f>+SUM(I45:I50)</f>
        <v>141330960.88</v>
      </c>
      <c r="J44" s="332">
        <f>+SUM(J45:J50)</f>
        <v>0</v>
      </c>
      <c r="K44" s="341">
        <f>+SUM(K45:K50)</f>
        <v>141330960.88</v>
      </c>
    </row>
    <row r="45" spans="1:13" ht="16.5" customHeight="1" x14ac:dyDescent="0.25">
      <c r="B45" s="348" t="s">
        <v>251</v>
      </c>
      <c r="C45" s="310">
        <f>+SUM(C46:C47)</f>
        <v>3732524.13</v>
      </c>
      <c r="D45" s="310">
        <f>+SUM(D46:D47)</f>
        <v>0</v>
      </c>
      <c r="E45" s="311">
        <f>+SUM(E46:E47)</f>
        <v>3732524.13</v>
      </c>
      <c r="F45" s="291"/>
      <c r="H45" s="308" t="s">
        <v>36</v>
      </c>
      <c r="I45" s="300">
        <v>105555844</v>
      </c>
      <c r="J45" s="300">
        <v>0</v>
      </c>
      <c r="K45" s="301">
        <f t="shared" ref="K45:K50" si="2">+I45+J45</f>
        <v>105555844</v>
      </c>
    </row>
    <row r="46" spans="1:13" ht="16.5" customHeight="1" x14ac:dyDescent="0.25">
      <c r="B46" s="349" t="s">
        <v>252</v>
      </c>
      <c r="C46" s="295">
        <v>0</v>
      </c>
      <c r="D46" s="295">
        <v>0</v>
      </c>
      <c r="E46" s="312">
        <f>+C46+D46</f>
        <v>0</v>
      </c>
      <c r="F46" s="291"/>
      <c r="H46" s="294" t="s">
        <v>37</v>
      </c>
      <c r="I46" s="295">
        <v>0</v>
      </c>
      <c r="J46" s="295">
        <v>0</v>
      </c>
      <c r="K46" s="312">
        <f t="shared" si="2"/>
        <v>0</v>
      </c>
    </row>
    <row r="47" spans="1:13" ht="16.5" customHeight="1" x14ac:dyDescent="0.25">
      <c r="B47" s="349" t="s">
        <v>253</v>
      </c>
      <c r="C47" s="295">
        <v>3732524.13</v>
      </c>
      <c r="D47" s="295">
        <v>0</v>
      </c>
      <c r="E47" s="312">
        <f>+C47+D47</f>
        <v>3732524.13</v>
      </c>
      <c r="F47" s="291"/>
      <c r="H47" s="294" t="s">
        <v>254</v>
      </c>
      <c r="I47" s="295">
        <v>17512053.449999999</v>
      </c>
      <c r="J47" s="295">
        <v>0</v>
      </c>
      <c r="K47" s="312">
        <f t="shared" si="2"/>
        <v>17512053.449999999</v>
      </c>
    </row>
    <row r="48" spans="1:13" ht="16.5" customHeight="1" x14ac:dyDescent="0.25">
      <c r="B48" s="284" t="s">
        <v>82</v>
      </c>
      <c r="C48" s="332">
        <v>1549896.61</v>
      </c>
      <c r="D48" s="295">
        <v>0</v>
      </c>
      <c r="E48" s="346">
        <f>+C48+D48</f>
        <v>1549896.61</v>
      </c>
      <c r="F48" s="291"/>
      <c r="H48" s="294" t="s">
        <v>123</v>
      </c>
      <c r="I48" s="295">
        <v>0</v>
      </c>
      <c r="J48" s="295">
        <v>0</v>
      </c>
      <c r="K48" s="312">
        <f t="shared" si="2"/>
        <v>0</v>
      </c>
    </row>
    <row r="49" spans="1:13" ht="16.5" customHeight="1" x14ac:dyDescent="0.25">
      <c r="B49" s="284" t="s">
        <v>81</v>
      </c>
      <c r="C49" s="332">
        <v>0</v>
      </c>
      <c r="D49" s="350">
        <v>0</v>
      </c>
      <c r="E49" s="341">
        <v>0</v>
      </c>
      <c r="F49" s="291"/>
      <c r="H49" s="294" t="s">
        <v>39</v>
      </c>
      <c r="I49" s="351">
        <v>0</v>
      </c>
      <c r="J49" s="351">
        <v>0</v>
      </c>
      <c r="K49" s="312">
        <f t="shared" si="2"/>
        <v>0</v>
      </c>
    </row>
    <row r="50" spans="1:13" ht="16.5" customHeight="1" x14ac:dyDescent="0.25">
      <c r="B50" s="305" t="s">
        <v>129</v>
      </c>
      <c r="C50" s="306">
        <v>0</v>
      </c>
      <c r="D50" s="306">
        <v>0</v>
      </c>
      <c r="E50" s="339">
        <v>0</v>
      </c>
      <c r="F50" s="291"/>
      <c r="H50" s="294" t="s">
        <v>40</v>
      </c>
      <c r="I50" s="295">
        <v>18263063.43</v>
      </c>
      <c r="J50" s="295">
        <v>0</v>
      </c>
      <c r="K50" s="312">
        <f t="shared" si="2"/>
        <v>18263063.43</v>
      </c>
      <c r="L50" s="319"/>
      <c r="M50" s="319"/>
    </row>
    <row r="51" spans="1:13" ht="16.5" customHeight="1" x14ac:dyDescent="0.25">
      <c r="B51" s="284" t="s">
        <v>255</v>
      </c>
      <c r="C51" s="324">
        <v>39380668.390000001</v>
      </c>
      <c r="D51" s="324">
        <v>2714768.95</v>
      </c>
      <c r="E51" s="325">
        <f>+C51+D51</f>
        <v>42095437.340000004</v>
      </c>
      <c r="F51" s="291"/>
      <c r="H51" s="309"/>
      <c r="I51" s="324"/>
      <c r="J51" s="324"/>
      <c r="K51" s="325"/>
    </row>
    <row r="52" spans="1:13" ht="16.5" customHeight="1" thickBot="1" x14ac:dyDescent="0.3">
      <c r="B52" s="352" t="s">
        <v>256</v>
      </c>
      <c r="C52" s="353">
        <f>+C9+C25+C34+C40+C44+C45+C48+C51</f>
        <v>901058327.46000004</v>
      </c>
      <c r="D52" s="353">
        <f>+D9+D25+D34+D40+D44+D45+D48+D51</f>
        <v>45146257.030000009</v>
      </c>
      <c r="E52" s="353">
        <f>+E9+E25+E34+E40+E44+E45+E48+E51</f>
        <v>946204584.49000025</v>
      </c>
      <c r="F52" s="291"/>
      <c r="G52" s="347"/>
      <c r="H52" s="352" t="s">
        <v>257</v>
      </c>
      <c r="I52" s="353">
        <f>+I42+I44</f>
        <v>900238175.01999986</v>
      </c>
      <c r="J52" s="353">
        <f>+J42+J44</f>
        <v>45966409.469999999</v>
      </c>
      <c r="K52" s="353">
        <f>+K42+K44</f>
        <v>946204584.49000001</v>
      </c>
      <c r="L52" s="319"/>
      <c r="M52" s="319"/>
    </row>
    <row r="53" spans="1:13" x14ac:dyDescent="0.25">
      <c r="B53" s="273"/>
      <c r="C53" s="273"/>
      <c r="D53" s="354"/>
      <c r="E53" s="273"/>
      <c r="F53" s="355"/>
      <c r="J53" s="356"/>
      <c r="K53" s="291">
        <f>+E52-K52</f>
        <v>0</v>
      </c>
    </row>
    <row r="54" spans="1:13" ht="13" x14ac:dyDescent="0.25">
      <c r="A54" s="283"/>
      <c r="C54" s="277"/>
      <c r="D54" s="277"/>
      <c r="E54" s="277"/>
      <c r="F54" s="357"/>
      <c r="H54" s="358"/>
      <c r="I54" s="359"/>
      <c r="J54" s="359"/>
      <c r="K54" s="359"/>
    </row>
    <row r="55" spans="1:13" ht="13" x14ac:dyDescent="0.25">
      <c r="A55" s="283"/>
      <c r="C55" s="277"/>
      <c r="D55" s="277"/>
      <c r="E55" s="277"/>
      <c r="J55" s="277"/>
      <c r="K55" s="277"/>
    </row>
    <row r="59" spans="1:13" x14ac:dyDescent="0.25">
      <c r="D59" s="356"/>
    </row>
    <row r="62" spans="1:13" x14ac:dyDescent="0.25">
      <c r="D62" s="361"/>
    </row>
  </sheetData>
  <mergeCells count="4">
    <mergeCell ref="B2:K2"/>
    <mergeCell ref="B3:K3"/>
    <mergeCell ref="B4:K4"/>
    <mergeCell ref="B5:K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00"/>
  <sheetViews>
    <sheetView showGridLines="0" topLeftCell="A13" zoomScale="85" zoomScaleNormal="85" workbookViewId="0">
      <selection activeCell="H82" sqref="H82"/>
    </sheetView>
  </sheetViews>
  <sheetFormatPr baseColWidth="10" defaultRowHeight="12.5" x14ac:dyDescent="0.25"/>
  <cols>
    <col min="1" max="1" width="5.54296875" style="273" customWidth="1"/>
    <col min="2" max="2" width="3.54296875" style="273" customWidth="1"/>
    <col min="3" max="3" width="85.453125" style="273" bestFit="1" customWidth="1"/>
    <col min="4" max="5" width="23.54296875" style="319" customWidth="1"/>
    <col min="6" max="6" width="22.7265625" style="319" customWidth="1"/>
    <col min="7" max="7" width="15.26953125" style="115" bestFit="1" customWidth="1"/>
    <col min="8" max="8" width="14.26953125" style="365" bestFit="1" customWidth="1"/>
    <col min="9" max="9" width="14.1796875" style="365" bestFit="1" customWidth="1"/>
    <col min="10" max="256" width="11.453125" style="273"/>
    <col min="257" max="257" width="5.54296875" style="273" customWidth="1"/>
    <col min="258" max="258" width="3.54296875" style="273" customWidth="1"/>
    <col min="259" max="259" width="85.453125" style="273" bestFit="1" customWidth="1"/>
    <col min="260" max="261" width="23.54296875" style="273" customWidth="1"/>
    <col min="262" max="262" width="22.7265625" style="273" customWidth="1"/>
    <col min="263" max="263" width="15.26953125" style="273" bestFit="1" customWidth="1"/>
    <col min="264" max="264" width="14.26953125" style="273" bestFit="1" customWidth="1"/>
    <col min="265" max="265" width="14.1796875" style="273" bestFit="1" customWidth="1"/>
    <col min="266" max="512" width="11.453125" style="273"/>
    <col min="513" max="513" width="5.54296875" style="273" customWidth="1"/>
    <col min="514" max="514" width="3.54296875" style="273" customWidth="1"/>
    <col min="515" max="515" width="85.453125" style="273" bestFit="1" customWidth="1"/>
    <col min="516" max="517" width="23.54296875" style="273" customWidth="1"/>
    <col min="518" max="518" width="22.7265625" style="273" customWidth="1"/>
    <col min="519" max="519" width="15.26953125" style="273" bestFit="1" customWidth="1"/>
    <col min="520" max="520" width="14.26953125" style="273" bestFit="1" customWidth="1"/>
    <col min="521" max="521" width="14.1796875" style="273" bestFit="1" customWidth="1"/>
    <col min="522" max="768" width="11.453125" style="273"/>
    <col min="769" max="769" width="5.54296875" style="273" customWidth="1"/>
    <col min="770" max="770" width="3.54296875" style="273" customWidth="1"/>
    <col min="771" max="771" width="85.453125" style="273" bestFit="1" customWidth="1"/>
    <col min="772" max="773" width="23.54296875" style="273" customWidth="1"/>
    <col min="774" max="774" width="22.7265625" style="273" customWidth="1"/>
    <col min="775" max="775" width="15.26953125" style="273" bestFit="1" customWidth="1"/>
    <col min="776" max="776" width="14.26953125" style="273" bestFit="1" customWidth="1"/>
    <col min="777" max="777" width="14.1796875" style="273" bestFit="1" customWidth="1"/>
    <col min="778" max="1024" width="11.453125" style="273"/>
    <col min="1025" max="1025" width="5.54296875" style="273" customWidth="1"/>
    <col min="1026" max="1026" width="3.54296875" style="273" customWidth="1"/>
    <col min="1027" max="1027" width="85.453125" style="273" bestFit="1" customWidth="1"/>
    <col min="1028" max="1029" width="23.54296875" style="273" customWidth="1"/>
    <col min="1030" max="1030" width="22.7265625" style="273" customWidth="1"/>
    <col min="1031" max="1031" width="15.26953125" style="273" bestFit="1" customWidth="1"/>
    <col min="1032" max="1032" width="14.26953125" style="273" bestFit="1" customWidth="1"/>
    <col min="1033" max="1033" width="14.1796875" style="273" bestFit="1" customWidth="1"/>
    <col min="1034" max="1280" width="11.453125" style="273"/>
    <col min="1281" max="1281" width="5.54296875" style="273" customWidth="1"/>
    <col min="1282" max="1282" width="3.54296875" style="273" customWidth="1"/>
    <col min="1283" max="1283" width="85.453125" style="273" bestFit="1" customWidth="1"/>
    <col min="1284" max="1285" width="23.54296875" style="273" customWidth="1"/>
    <col min="1286" max="1286" width="22.7265625" style="273" customWidth="1"/>
    <col min="1287" max="1287" width="15.26953125" style="273" bestFit="1" customWidth="1"/>
    <col min="1288" max="1288" width="14.26953125" style="273" bestFit="1" customWidth="1"/>
    <col min="1289" max="1289" width="14.1796875" style="273" bestFit="1" customWidth="1"/>
    <col min="1290" max="1536" width="11.453125" style="273"/>
    <col min="1537" max="1537" width="5.54296875" style="273" customWidth="1"/>
    <col min="1538" max="1538" width="3.54296875" style="273" customWidth="1"/>
    <col min="1539" max="1539" width="85.453125" style="273" bestFit="1" customWidth="1"/>
    <col min="1540" max="1541" width="23.54296875" style="273" customWidth="1"/>
    <col min="1542" max="1542" width="22.7265625" style="273" customWidth="1"/>
    <col min="1543" max="1543" width="15.26953125" style="273" bestFit="1" customWidth="1"/>
    <col min="1544" max="1544" width="14.26953125" style="273" bestFit="1" customWidth="1"/>
    <col min="1545" max="1545" width="14.1796875" style="273" bestFit="1" customWidth="1"/>
    <col min="1546" max="1792" width="11.453125" style="273"/>
    <col min="1793" max="1793" width="5.54296875" style="273" customWidth="1"/>
    <col min="1794" max="1794" width="3.54296875" style="273" customWidth="1"/>
    <col min="1795" max="1795" width="85.453125" style="273" bestFit="1" customWidth="1"/>
    <col min="1796" max="1797" width="23.54296875" style="273" customWidth="1"/>
    <col min="1798" max="1798" width="22.7265625" style="273" customWidth="1"/>
    <col min="1799" max="1799" width="15.26953125" style="273" bestFit="1" customWidth="1"/>
    <col min="1800" max="1800" width="14.26953125" style="273" bestFit="1" customWidth="1"/>
    <col min="1801" max="1801" width="14.1796875" style="273" bestFit="1" customWidth="1"/>
    <col min="1802" max="2048" width="11.453125" style="273"/>
    <col min="2049" max="2049" width="5.54296875" style="273" customWidth="1"/>
    <col min="2050" max="2050" width="3.54296875" style="273" customWidth="1"/>
    <col min="2051" max="2051" width="85.453125" style="273" bestFit="1" customWidth="1"/>
    <col min="2052" max="2053" width="23.54296875" style="273" customWidth="1"/>
    <col min="2054" max="2054" width="22.7265625" style="273" customWidth="1"/>
    <col min="2055" max="2055" width="15.26953125" style="273" bestFit="1" customWidth="1"/>
    <col min="2056" max="2056" width="14.26953125" style="273" bestFit="1" customWidth="1"/>
    <col min="2057" max="2057" width="14.1796875" style="273" bestFit="1" customWidth="1"/>
    <col min="2058" max="2304" width="11.453125" style="273"/>
    <col min="2305" max="2305" width="5.54296875" style="273" customWidth="1"/>
    <col min="2306" max="2306" width="3.54296875" style="273" customWidth="1"/>
    <col min="2307" max="2307" width="85.453125" style="273" bestFit="1" customWidth="1"/>
    <col min="2308" max="2309" width="23.54296875" style="273" customWidth="1"/>
    <col min="2310" max="2310" width="22.7265625" style="273" customWidth="1"/>
    <col min="2311" max="2311" width="15.26953125" style="273" bestFit="1" customWidth="1"/>
    <col min="2312" max="2312" width="14.26953125" style="273" bestFit="1" customWidth="1"/>
    <col min="2313" max="2313" width="14.1796875" style="273" bestFit="1" customWidth="1"/>
    <col min="2314" max="2560" width="11.453125" style="273"/>
    <col min="2561" max="2561" width="5.54296875" style="273" customWidth="1"/>
    <col min="2562" max="2562" width="3.54296875" style="273" customWidth="1"/>
    <col min="2563" max="2563" width="85.453125" style="273" bestFit="1" customWidth="1"/>
    <col min="2564" max="2565" width="23.54296875" style="273" customWidth="1"/>
    <col min="2566" max="2566" width="22.7265625" style="273" customWidth="1"/>
    <col min="2567" max="2567" width="15.26953125" style="273" bestFit="1" customWidth="1"/>
    <col min="2568" max="2568" width="14.26953125" style="273" bestFit="1" customWidth="1"/>
    <col min="2569" max="2569" width="14.1796875" style="273" bestFit="1" customWidth="1"/>
    <col min="2570" max="2816" width="11.453125" style="273"/>
    <col min="2817" max="2817" width="5.54296875" style="273" customWidth="1"/>
    <col min="2818" max="2818" width="3.54296875" style="273" customWidth="1"/>
    <col min="2819" max="2819" width="85.453125" style="273" bestFit="1" customWidth="1"/>
    <col min="2820" max="2821" width="23.54296875" style="273" customWidth="1"/>
    <col min="2822" max="2822" width="22.7265625" style="273" customWidth="1"/>
    <col min="2823" max="2823" width="15.26953125" style="273" bestFit="1" customWidth="1"/>
    <col min="2824" max="2824" width="14.26953125" style="273" bestFit="1" customWidth="1"/>
    <col min="2825" max="2825" width="14.1796875" style="273" bestFit="1" customWidth="1"/>
    <col min="2826" max="3072" width="11.453125" style="273"/>
    <col min="3073" max="3073" width="5.54296875" style="273" customWidth="1"/>
    <col min="3074" max="3074" width="3.54296875" style="273" customWidth="1"/>
    <col min="3075" max="3075" width="85.453125" style="273" bestFit="1" customWidth="1"/>
    <col min="3076" max="3077" width="23.54296875" style="273" customWidth="1"/>
    <col min="3078" max="3078" width="22.7265625" style="273" customWidth="1"/>
    <col min="3079" max="3079" width="15.26953125" style="273" bestFit="1" customWidth="1"/>
    <col min="3080" max="3080" width="14.26953125" style="273" bestFit="1" customWidth="1"/>
    <col min="3081" max="3081" width="14.1796875" style="273" bestFit="1" customWidth="1"/>
    <col min="3082" max="3328" width="11.453125" style="273"/>
    <col min="3329" max="3329" width="5.54296875" style="273" customWidth="1"/>
    <col min="3330" max="3330" width="3.54296875" style="273" customWidth="1"/>
    <col min="3331" max="3331" width="85.453125" style="273" bestFit="1" customWidth="1"/>
    <col min="3332" max="3333" width="23.54296875" style="273" customWidth="1"/>
    <col min="3334" max="3334" width="22.7265625" style="273" customWidth="1"/>
    <col min="3335" max="3335" width="15.26953125" style="273" bestFit="1" customWidth="1"/>
    <col min="3336" max="3336" width="14.26953125" style="273" bestFit="1" customWidth="1"/>
    <col min="3337" max="3337" width="14.1796875" style="273" bestFit="1" customWidth="1"/>
    <col min="3338" max="3584" width="11.453125" style="273"/>
    <col min="3585" max="3585" width="5.54296875" style="273" customWidth="1"/>
    <col min="3586" max="3586" width="3.54296875" style="273" customWidth="1"/>
    <col min="3587" max="3587" width="85.453125" style="273" bestFit="1" customWidth="1"/>
    <col min="3588" max="3589" width="23.54296875" style="273" customWidth="1"/>
    <col min="3590" max="3590" width="22.7265625" style="273" customWidth="1"/>
    <col min="3591" max="3591" width="15.26953125" style="273" bestFit="1" customWidth="1"/>
    <col min="3592" max="3592" width="14.26953125" style="273" bestFit="1" customWidth="1"/>
    <col min="3593" max="3593" width="14.1796875" style="273" bestFit="1" customWidth="1"/>
    <col min="3594" max="3840" width="11.453125" style="273"/>
    <col min="3841" max="3841" width="5.54296875" style="273" customWidth="1"/>
    <col min="3842" max="3842" width="3.54296875" style="273" customWidth="1"/>
    <col min="3843" max="3843" width="85.453125" style="273" bestFit="1" customWidth="1"/>
    <col min="3844" max="3845" width="23.54296875" style="273" customWidth="1"/>
    <col min="3846" max="3846" width="22.7265625" style="273" customWidth="1"/>
    <col min="3847" max="3847" width="15.26953125" style="273" bestFit="1" customWidth="1"/>
    <col min="3848" max="3848" width="14.26953125" style="273" bestFit="1" customWidth="1"/>
    <col min="3849" max="3849" width="14.1796875" style="273" bestFit="1" customWidth="1"/>
    <col min="3850" max="4096" width="11.453125" style="273"/>
    <col min="4097" max="4097" width="5.54296875" style="273" customWidth="1"/>
    <col min="4098" max="4098" width="3.54296875" style="273" customWidth="1"/>
    <col min="4099" max="4099" width="85.453125" style="273" bestFit="1" customWidth="1"/>
    <col min="4100" max="4101" width="23.54296875" style="273" customWidth="1"/>
    <col min="4102" max="4102" width="22.7265625" style="273" customWidth="1"/>
    <col min="4103" max="4103" width="15.26953125" style="273" bestFit="1" customWidth="1"/>
    <col min="4104" max="4104" width="14.26953125" style="273" bestFit="1" customWidth="1"/>
    <col min="4105" max="4105" width="14.1796875" style="273" bestFit="1" customWidth="1"/>
    <col min="4106" max="4352" width="11.453125" style="273"/>
    <col min="4353" max="4353" width="5.54296875" style="273" customWidth="1"/>
    <col min="4354" max="4354" width="3.54296875" style="273" customWidth="1"/>
    <col min="4355" max="4355" width="85.453125" style="273" bestFit="1" customWidth="1"/>
    <col min="4356" max="4357" width="23.54296875" style="273" customWidth="1"/>
    <col min="4358" max="4358" width="22.7265625" style="273" customWidth="1"/>
    <col min="4359" max="4359" width="15.26953125" style="273" bestFit="1" customWidth="1"/>
    <col min="4360" max="4360" width="14.26953125" style="273" bestFit="1" customWidth="1"/>
    <col min="4361" max="4361" width="14.1796875" style="273" bestFit="1" customWidth="1"/>
    <col min="4362" max="4608" width="11.453125" style="273"/>
    <col min="4609" max="4609" width="5.54296875" style="273" customWidth="1"/>
    <col min="4610" max="4610" width="3.54296875" style="273" customWidth="1"/>
    <col min="4611" max="4611" width="85.453125" style="273" bestFit="1" customWidth="1"/>
    <col min="4612" max="4613" width="23.54296875" style="273" customWidth="1"/>
    <col min="4614" max="4614" width="22.7265625" style="273" customWidth="1"/>
    <col min="4615" max="4615" width="15.26953125" style="273" bestFit="1" customWidth="1"/>
    <col min="4616" max="4616" width="14.26953125" style="273" bestFit="1" customWidth="1"/>
    <col min="4617" max="4617" width="14.1796875" style="273" bestFit="1" customWidth="1"/>
    <col min="4618" max="4864" width="11.453125" style="273"/>
    <col min="4865" max="4865" width="5.54296875" style="273" customWidth="1"/>
    <col min="4866" max="4866" width="3.54296875" style="273" customWidth="1"/>
    <col min="4867" max="4867" width="85.453125" style="273" bestFit="1" customWidth="1"/>
    <col min="4868" max="4869" width="23.54296875" style="273" customWidth="1"/>
    <col min="4870" max="4870" width="22.7265625" style="273" customWidth="1"/>
    <col min="4871" max="4871" width="15.26953125" style="273" bestFit="1" customWidth="1"/>
    <col min="4872" max="4872" width="14.26953125" style="273" bestFit="1" customWidth="1"/>
    <col min="4873" max="4873" width="14.1796875" style="273" bestFit="1" customWidth="1"/>
    <col min="4874" max="5120" width="11.453125" style="273"/>
    <col min="5121" max="5121" width="5.54296875" style="273" customWidth="1"/>
    <col min="5122" max="5122" width="3.54296875" style="273" customWidth="1"/>
    <col min="5123" max="5123" width="85.453125" style="273" bestFit="1" customWidth="1"/>
    <col min="5124" max="5125" width="23.54296875" style="273" customWidth="1"/>
    <col min="5126" max="5126" width="22.7265625" style="273" customWidth="1"/>
    <col min="5127" max="5127" width="15.26953125" style="273" bestFit="1" customWidth="1"/>
    <col min="5128" max="5128" width="14.26953125" style="273" bestFit="1" customWidth="1"/>
    <col min="5129" max="5129" width="14.1796875" style="273" bestFit="1" customWidth="1"/>
    <col min="5130" max="5376" width="11.453125" style="273"/>
    <col min="5377" max="5377" width="5.54296875" style="273" customWidth="1"/>
    <col min="5378" max="5378" width="3.54296875" style="273" customWidth="1"/>
    <col min="5379" max="5379" width="85.453125" style="273" bestFit="1" customWidth="1"/>
    <col min="5380" max="5381" width="23.54296875" style="273" customWidth="1"/>
    <col min="5382" max="5382" width="22.7265625" style="273" customWidth="1"/>
    <col min="5383" max="5383" width="15.26953125" style="273" bestFit="1" customWidth="1"/>
    <col min="5384" max="5384" width="14.26953125" style="273" bestFit="1" customWidth="1"/>
    <col min="5385" max="5385" width="14.1796875" style="273" bestFit="1" customWidth="1"/>
    <col min="5386" max="5632" width="11.453125" style="273"/>
    <col min="5633" max="5633" width="5.54296875" style="273" customWidth="1"/>
    <col min="5634" max="5634" width="3.54296875" style="273" customWidth="1"/>
    <col min="5635" max="5635" width="85.453125" style="273" bestFit="1" customWidth="1"/>
    <col min="5636" max="5637" width="23.54296875" style="273" customWidth="1"/>
    <col min="5638" max="5638" width="22.7265625" style="273" customWidth="1"/>
    <col min="5639" max="5639" width="15.26953125" style="273" bestFit="1" customWidth="1"/>
    <col min="5640" max="5640" width="14.26953125" style="273" bestFit="1" customWidth="1"/>
    <col min="5641" max="5641" width="14.1796875" style="273" bestFit="1" customWidth="1"/>
    <col min="5642" max="5888" width="11.453125" style="273"/>
    <col min="5889" max="5889" width="5.54296875" style="273" customWidth="1"/>
    <col min="5890" max="5890" width="3.54296875" style="273" customWidth="1"/>
    <col min="5891" max="5891" width="85.453125" style="273" bestFit="1" customWidth="1"/>
    <col min="5892" max="5893" width="23.54296875" style="273" customWidth="1"/>
    <col min="5894" max="5894" width="22.7265625" style="273" customWidth="1"/>
    <col min="5895" max="5895" width="15.26953125" style="273" bestFit="1" customWidth="1"/>
    <col min="5896" max="5896" width="14.26953125" style="273" bestFit="1" customWidth="1"/>
    <col min="5897" max="5897" width="14.1796875" style="273" bestFit="1" customWidth="1"/>
    <col min="5898" max="6144" width="11.453125" style="273"/>
    <col min="6145" max="6145" width="5.54296875" style="273" customWidth="1"/>
    <col min="6146" max="6146" width="3.54296875" style="273" customWidth="1"/>
    <col min="6147" max="6147" width="85.453125" style="273" bestFit="1" customWidth="1"/>
    <col min="6148" max="6149" width="23.54296875" style="273" customWidth="1"/>
    <col min="6150" max="6150" width="22.7265625" style="273" customWidth="1"/>
    <col min="6151" max="6151" width="15.26953125" style="273" bestFit="1" customWidth="1"/>
    <col min="6152" max="6152" width="14.26953125" style="273" bestFit="1" customWidth="1"/>
    <col min="6153" max="6153" width="14.1796875" style="273" bestFit="1" customWidth="1"/>
    <col min="6154" max="6400" width="11.453125" style="273"/>
    <col min="6401" max="6401" width="5.54296875" style="273" customWidth="1"/>
    <col min="6402" max="6402" width="3.54296875" style="273" customWidth="1"/>
    <col min="6403" max="6403" width="85.453125" style="273" bestFit="1" customWidth="1"/>
    <col min="6404" max="6405" width="23.54296875" style="273" customWidth="1"/>
    <col min="6406" max="6406" width="22.7265625" style="273" customWidth="1"/>
    <col min="6407" max="6407" width="15.26953125" style="273" bestFit="1" customWidth="1"/>
    <col min="6408" max="6408" width="14.26953125" style="273" bestFit="1" customWidth="1"/>
    <col min="6409" max="6409" width="14.1796875" style="273" bestFit="1" customWidth="1"/>
    <col min="6410" max="6656" width="11.453125" style="273"/>
    <col min="6657" max="6657" width="5.54296875" style="273" customWidth="1"/>
    <col min="6658" max="6658" width="3.54296875" style="273" customWidth="1"/>
    <col min="6659" max="6659" width="85.453125" style="273" bestFit="1" customWidth="1"/>
    <col min="6660" max="6661" width="23.54296875" style="273" customWidth="1"/>
    <col min="6662" max="6662" width="22.7265625" style="273" customWidth="1"/>
    <col min="6663" max="6663" width="15.26953125" style="273" bestFit="1" customWidth="1"/>
    <col min="6664" max="6664" width="14.26953125" style="273" bestFit="1" customWidth="1"/>
    <col min="6665" max="6665" width="14.1796875" style="273" bestFit="1" customWidth="1"/>
    <col min="6666" max="6912" width="11.453125" style="273"/>
    <col min="6913" max="6913" width="5.54296875" style="273" customWidth="1"/>
    <col min="6914" max="6914" width="3.54296875" style="273" customWidth="1"/>
    <col min="6915" max="6915" width="85.453125" style="273" bestFit="1" customWidth="1"/>
    <col min="6916" max="6917" width="23.54296875" style="273" customWidth="1"/>
    <col min="6918" max="6918" width="22.7265625" style="273" customWidth="1"/>
    <col min="6919" max="6919" width="15.26953125" style="273" bestFit="1" customWidth="1"/>
    <col min="6920" max="6920" width="14.26953125" style="273" bestFit="1" customWidth="1"/>
    <col min="6921" max="6921" width="14.1796875" style="273" bestFit="1" customWidth="1"/>
    <col min="6922" max="7168" width="11.453125" style="273"/>
    <col min="7169" max="7169" width="5.54296875" style="273" customWidth="1"/>
    <col min="7170" max="7170" width="3.54296875" style="273" customWidth="1"/>
    <col min="7171" max="7171" width="85.453125" style="273" bestFit="1" customWidth="1"/>
    <col min="7172" max="7173" width="23.54296875" style="273" customWidth="1"/>
    <col min="7174" max="7174" width="22.7265625" style="273" customWidth="1"/>
    <col min="7175" max="7175" width="15.26953125" style="273" bestFit="1" customWidth="1"/>
    <col min="7176" max="7176" width="14.26953125" style="273" bestFit="1" customWidth="1"/>
    <col min="7177" max="7177" width="14.1796875" style="273" bestFit="1" customWidth="1"/>
    <col min="7178" max="7424" width="11.453125" style="273"/>
    <col min="7425" max="7425" width="5.54296875" style="273" customWidth="1"/>
    <col min="7426" max="7426" width="3.54296875" style="273" customWidth="1"/>
    <col min="7427" max="7427" width="85.453125" style="273" bestFit="1" customWidth="1"/>
    <col min="7428" max="7429" width="23.54296875" style="273" customWidth="1"/>
    <col min="7430" max="7430" width="22.7265625" style="273" customWidth="1"/>
    <col min="7431" max="7431" width="15.26953125" style="273" bestFit="1" customWidth="1"/>
    <col min="7432" max="7432" width="14.26953125" style="273" bestFit="1" customWidth="1"/>
    <col min="7433" max="7433" width="14.1796875" style="273" bestFit="1" customWidth="1"/>
    <col min="7434" max="7680" width="11.453125" style="273"/>
    <col min="7681" max="7681" width="5.54296875" style="273" customWidth="1"/>
    <col min="7682" max="7682" width="3.54296875" style="273" customWidth="1"/>
    <col min="7683" max="7683" width="85.453125" style="273" bestFit="1" customWidth="1"/>
    <col min="7684" max="7685" width="23.54296875" style="273" customWidth="1"/>
    <col min="7686" max="7686" width="22.7265625" style="273" customWidth="1"/>
    <col min="7687" max="7687" width="15.26953125" style="273" bestFit="1" customWidth="1"/>
    <col min="7688" max="7688" width="14.26953125" style="273" bestFit="1" customWidth="1"/>
    <col min="7689" max="7689" width="14.1796875" style="273" bestFit="1" customWidth="1"/>
    <col min="7690" max="7936" width="11.453125" style="273"/>
    <col min="7937" max="7937" width="5.54296875" style="273" customWidth="1"/>
    <col min="7938" max="7938" width="3.54296875" style="273" customWidth="1"/>
    <col min="7939" max="7939" width="85.453125" style="273" bestFit="1" customWidth="1"/>
    <col min="7940" max="7941" width="23.54296875" style="273" customWidth="1"/>
    <col min="7942" max="7942" width="22.7265625" style="273" customWidth="1"/>
    <col min="7943" max="7943" width="15.26953125" style="273" bestFit="1" customWidth="1"/>
    <col min="7944" max="7944" width="14.26953125" style="273" bestFit="1" customWidth="1"/>
    <col min="7945" max="7945" width="14.1796875" style="273" bestFit="1" customWidth="1"/>
    <col min="7946" max="8192" width="11.453125" style="273"/>
    <col min="8193" max="8193" width="5.54296875" style="273" customWidth="1"/>
    <col min="8194" max="8194" width="3.54296875" style="273" customWidth="1"/>
    <col min="8195" max="8195" width="85.453125" style="273" bestFit="1" customWidth="1"/>
    <col min="8196" max="8197" width="23.54296875" style="273" customWidth="1"/>
    <col min="8198" max="8198" width="22.7265625" style="273" customWidth="1"/>
    <col min="8199" max="8199" width="15.26953125" style="273" bestFit="1" customWidth="1"/>
    <col min="8200" max="8200" width="14.26953125" style="273" bestFit="1" customWidth="1"/>
    <col min="8201" max="8201" width="14.1796875" style="273" bestFit="1" customWidth="1"/>
    <col min="8202" max="8448" width="11.453125" style="273"/>
    <col min="8449" max="8449" width="5.54296875" style="273" customWidth="1"/>
    <col min="8450" max="8450" width="3.54296875" style="273" customWidth="1"/>
    <col min="8451" max="8451" width="85.453125" style="273" bestFit="1" customWidth="1"/>
    <col min="8452" max="8453" width="23.54296875" style="273" customWidth="1"/>
    <col min="8454" max="8454" width="22.7265625" style="273" customWidth="1"/>
    <col min="8455" max="8455" width="15.26953125" style="273" bestFit="1" customWidth="1"/>
    <col min="8456" max="8456" width="14.26953125" style="273" bestFit="1" customWidth="1"/>
    <col min="8457" max="8457" width="14.1796875" style="273" bestFit="1" customWidth="1"/>
    <col min="8458" max="8704" width="11.453125" style="273"/>
    <col min="8705" max="8705" width="5.54296875" style="273" customWidth="1"/>
    <col min="8706" max="8706" width="3.54296875" style="273" customWidth="1"/>
    <col min="8707" max="8707" width="85.453125" style="273" bestFit="1" customWidth="1"/>
    <col min="8708" max="8709" width="23.54296875" style="273" customWidth="1"/>
    <col min="8710" max="8710" width="22.7265625" style="273" customWidth="1"/>
    <col min="8711" max="8711" width="15.26953125" style="273" bestFit="1" customWidth="1"/>
    <col min="8712" max="8712" width="14.26953125" style="273" bestFit="1" customWidth="1"/>
    <col min="8713" max="8713" width="14.1796875" style="273" bestFit="1" customWidth="1"/>
    <col min="8714" max="8960" width="11.453125" style="273"/>
    <col min="8961" max="8961" width="5.54296875" style="273" customWidth="1"/>
    <col min="8962" max="8962" width="3.54296875" style="273" customWidth="1"/>
    <col min="8963" max="8963" width="85.453125" style="273" bestFit="1" customWidth="1"/>
    <col min="8964" max="8965" width="23.54296875" style="273" customWidth="1"/>
    <col min="8966" max="8966" width="22.7265625" style="273" customWidth="1"/>
    <col min="8967" max="8967" width="15.26953125" style="273" bestFit="1" customWidth="1"/>
    <col min="8968" max="8968" width="14.26953125" style="273" bestFit="1" customWidth="1"/>
    <col min="8969" max="8969" width="14.1796875" style="273" bestFit="1" customWidth="1"/>
    <col min="8970" max="9216" width="11.453125" style="273"/>
    <col min="9217" max="9217" width="5.54296875" style="273" customWidth="1"/>
    <col min="9218" max="9218" width="3.54296875" style="273" customWidth="1"/>
    <col min="9219" max="9219" width="85.453125" style="273" bestFit="1" customWidth="1"/>
    <col min="9220" max="9221" width="23.54296875" style="273" customWidth="1"/>
    <col min="9222" max="9222" width="22.7265625" style="273" customWidth="1"/>
    <col min="9223" max="9223" width="15.26953125" style="273" bestFit="1" customWidth="1"/>
    <col min="9224" max="9224" width="14.26953125" style="273" bestFit="1" customWidth="1"/>
    <col min="9225" max="9225" width="14.1796875" style="273" bestFit="1" customWidth="1"/>
    <col min="9226" max="9472" width="11.453125" style="273"/>
    <col min="9473" max="9473" width="5.54296875" style="273" customWidth="1"/>
    <col min="9474" max="9474" width="3.54296875" style="273" customWidth="1"/>
    <col min="9475" max="9475" width="85.453125" style="273" bestFit="1" customWidth="1"/>
    <col min="9476" max="9477" width="23.54296875" style="273" customWidth="1"/>
    <col min="9478" max="9478" width="22.7265625" style="273" customWidth="1"/>
    <col min="9479" max="9479" width="15.26953125" style="273" bestFit="1" customWidth="1"/>
    <col min="9480" max="9480" width="14.26953125" style="273" bestFit="1" customWidth="1"/>
    <col min="9481" max="9481" width="14.1796875" style="273" bestFit="1" customWidth="1"/>
    <col min="9482" max="9728" width="11.453125" style="273"/>
    <col min="9729" max="9729" width="5.54296875" style="273" customWidth="1"/>
    <col min="9730" max="9730" width="3.54296875" style="273" customWidth="1"/>
    <col min="9731" max="9731" width="85.453125" style="273" bestFit="1" customWidth="1"/>
    <col min="9732" max="9733" width="23.54296875" style="273" customWidth="1"/>
    <col min="9734" max="9734" width="22.7265625" style="273" customWidth="1"/>
    <col min="9735" max="9735" width="15.26953125" style="273" bestFit="1" customWidth="1"/>
    <col min="9736" max="9736" width="14.26953125" style="273" bestFit="1" customWidth="1"/>
    <col min="9737" max="9737" width="14.1796875" style="273" bestFit="1" customWidth="1"/>
    <col min="9738" max="9984" width="11.453125" style="273"/>
    <col min="9985" max="9985" width="5.54296875" style="273" customWidth="1"/>
    <col min="9986" max="9986" width="3.54296875" style="273" customWidth="1"/>
    <col min="9987" max="9987" width="85.453125" style="273" bestFit="1" customWidth="1"/>
    <col min="9988" max="9989" width="23.54296875" style="273" customWidth="1"/>
    <col min="9990" max="9990" width="22.7265625" style="273" customWidth="1"/>
    <col min="9991" max="9991" width="15.26953125" style="273" bestFit="1" customWidth="1"/>
    <col min="9992" max="9992" width="14.26953125" style="273" bestFit="1" customWidth="1"/>
    <col min="9993" max="9993" width="14.1796875" style="273" bestFit="1" customWidth="1"/>
    <col min="9994" max="10240" width="11.453125" style="273"/>
    <col min="10241" max="10241" width="5.54296875" style="273" customWidth="1"/>
    <col min="10242" max="10242" width="3.54296875" style="273" customWidth="1"/>
    <col min="10243" max="10243" width="85.453125" style="273" bestFit="1" customWidth="1"/>
    <col min="10244" max="10245" width="23.54296875" style="273" customWidth="1"/>
    <col min="10246" max="10246" width="22.7265625" style="273" customWidth="1"/>
    <col min="10247" max="10247" width="15.26953125" style="273" bestFit="1" customWidth="1"/>
    <col min="10248" max="10248" width="14.26953125" style="273" bestFit="1" customWidth="1"/>
    <col min="10249" max="10249" width="14.1796875" style="273" bestFit="1" customWidth="1"/>
    <col min="10250" max="10496" width="11.453125" style="273"/>
    <col min="10497" max="10497" width="5.54296875" style="273" customWidth="1"/>
    <col min="10498" max="10498" width="3.54296875" style="273" customWidth="1"/>
    <col min="10499" max="10499" width="85.453125" style="273" bestFit="1" customWidth="1"/>
    <col min="10500" max="10501" width="23.54296875" style="273" customWidth="1"/>
    <col min="10502" max="10502" width="22.7265625" style="273" customWidth="1"/>
    <col min="10503" max="10503" width="15.26953125" style="273" bestFit="1" customWidth="1"/>
    <col min="10504" max="10504" width="14.26953125" style="273" bestFit="1" customWidth="1"/>
    <col min="10505" max="10505" width="14.1796875" style="273" bestFit="1" customWidth="1"/>
    <col min="10506" max="10752" width="11.453125" style="273"/>
    <col min="10753" max="10753" width="5.54296875" style="273" customWidth="1"/>
    <col min="10754" max="10754" width="3.54296875" style="273" customWidth="1"/>
    <col min="10755" max="10755" width="85.453125" style="273" bestFit="1" customWidth="1"/>
    <col min="10756" max="10757" width="23.54296875" style="273" customWidth="1"/>
    <col min="10758" max="10758" width="22.7265625" style="273" customWidth="1"/>
    <col min="10759" max="10759" width="15.26953125" style="273" bestFit="1" customWidth="1"/>
    <col min="10760" max="10760" width="14.26953125" style="273" bestFit="1" customWidth="1"/>
    <col min="10761" max="10761" width="14.1796875" style="273" bestFit="1" customWidth="1"/>
    <col min="10762" max="11008" width="11.453125" style="273"/>
    <col min="11009" max="11009" width="5.54296875" style="273" customWidth="1"/>
    <col min="11010" max="11010" width="3.54296875" style="273" customWidth="1"/>
    <col min="11011" max="11011" width="85.453125" style="273" bestFit="1" customWidth="1"/>
    <col min="11012" max="11013" width="23.54296875" style="273" customWidth="1"/>
    <col min="11014" max="11014" width="22.7265625" style="273" customWidth="1"/>
    <col min="11015" max="11015" width="15.26953125" style="273" bestFit="1" customWidth="1"/>
    <col min="11016" max="11016" width="14.26953125" style="273" bestFit="1" customWidth="1"/>
    <col min="11017" max="11017" width="14.1796875" style="273" bestFit="1" customWidth="1"/>
    <col min="11018" max="11264" width="11.453125" style="273"/>
    <col min="11265" max="11265" width="5.54296875" style="273" customWidth="1"/>
    <col min="11266" max="11266" width="3.54296875" style="273" customWidth="1"/>
    <col min="11267" max="11267" width="85.453125" style="273" bestFit="1" customWidth="1"/>
    <col min="11268" max="11269" width="23.54296875" style="273" customWidth="1"/>
    <col min="11270" max="11270" width="22.7265625" style="273" customWidth="1"/>
    <col min="11271" max="11271" width="15.26953125" style="273" bestFit="1" customWidth="1"/>
    <col min="11272" max="11272" width="14.26953125" style="273" bestFit="1" customWidth="1"/>
    <col min="11273" max="11273" width="14.1796875" style="273" bestFit="1" customWidth="1"/>
    <col min="11274" max="11520" width="11.453125" style="273"/>
    <col min="11521" max="11521" width="5.54296875" style="273" customWidth="1"/>
    <col min="11522" max="11522" width="3.54296875" style="273" customWidth="1"/>
    <col min="11523" max="11523" width="85.453125" style="273" bestFit="1" customWidth="1"/>
    <col min="11524" max="11525" width="23.54296875" style="273" customWidth="1"/>
    <col min="11526" max="11526" width="22.7265625" style="273" customWidth="1"/>
    <col min="11527" max="11527" width="15.26953125" style="273" bestFit="1" customWidth="1"/>
    <col min="11528" max="11528" width="14.26953125" style="273" bestFit="1" customWidth="1"/>
    <col min="11529" max="11529" width="14.1796875" style="273" bestFit="1" customWidth="1"/>
    <col min="11530" max="11776" width="11.453125" style="273"/>
    <col min="11777" max="11777" width="5.54296875" style="273" customWidth="1"/>
    <col min="11778" max="11778" width="3.54296875" style="273" customWidth="1"/>
    <col min="11779" max="11779" width="85.453125" style="273" bestFit="1" customWidth="1"/>
    <col min="11780" max="11781" width="23.54296875" style="273" customWidth="1"/>
    <col min="11782" max="11782" width="22.7265625" style="273" customWidth="1"/>
    <col min="11783" max="11783" width="15.26953125" style="273" bestFit="1" customWidth="1"/>
    <col min="11784" max="11784" width="14.26953125" style="273" bestFit="1" customWidth="1"/>
    <col min="11785" max="11785" width="14.1796875" style="273" bestFit="1" customWidth="1"/>
    <col min="11786" max="12032" width="11.453125" style="273"/>
    <col min="12033" max="12033" width="5.54296875" style="273" customWidth="1"/>
    <col min="12034" max="12034" width="3.54296875" style="273" customWidth="1"/>
    <col min="12035" max="12035" width="85.453125" style="273" bestFit="1" customWidth="1"/>
    <col min="12036" max="12037" width="23.54296875" style="273" customWidth="1"/>
    <col min="12038" max="12038" width="22.7265625" style="273" customWidth="1"/>
    <col min="12039" max="12039" width="15.26953125" style="273" bestFit="1" customWidth="1"/>
    <col min="12040" max="12040" width="14.26953125" style="273" bestFit="1" customWidth="1"/>
    <col min="12041" max="12041" width="14.1796875" style="273" bestFit="1" customWidth="1"/>
    <col min="12042" max="12288" width="11.453125" style="273"/>
    <col min="12289" max="12289" width="5.54296875" style="273" customWidth="1"/>
    <col min="12290" max="12290" width="3.54296875" style="273" customWidth="1"/>
    <col min="12291" max="12291" width="85.453125" style="273" bestFit="1" customWidth="1"/>
    <col min="12292" max="12293" width="23.54296875" style="273" customWidth="1"/>
    <col min="12294" max="12294" width="22.7265625" style="273" customWidth="1"/>
    <col min="12295" max="12295" width="15.26953125" style="273" bestFit="1" customWidth="1"/>
    <col min="12296" max="12296" width="14.26953125" style="273" bestFit="1" customWidth="1"/>
    <col min="12297" max="12297" width="14.1796875" style="273" bestFit="1" customWidth="1"/>
    <col min="12298" max="12544" width="11.453125" style="273"/>
    <col min="12545" max="12545" width="5.54296875" style="273" customWidth="1"/>
    <col min="12546" max="12546" width="3.54296875" style="273" customWidth="1"/>
    <col min="12547" max="12547" width="85.453125" style="273" bestFit="1" customWidth="1"/>
    <col min="12548" max="12549" width="23.54296875" style="273" customWidth="1"/>
    <col min="12550" max="12550" width="22.7265625" style="273" customWidth="1"/>
    <col min="12551" max="12551" width="15.26953125" style="273" bestFit="1" customWidth="1"/>
    <col min="12552" max="12552" width="14.26953125" style="273" bestFit="1" customWidth="1"/>
    <col min="12553" max="12553" width="14.1796875" style="273" bestFit="1" customWidth="1"/>
    <col min="12554" max="12800" width="11.453125" style="273"/>
    <col min="12801" max="12801" width="5.54296875" style="273" customWidth="1"/>
    <col min="12802" max="12802" width="3.54296875" style="273" customWidth="1"/>
    <col min="12803" max="12803" width="85.453125" style="273" bestFit="1" customWidth="1"/>
    <col min="12804" max="12805" width="23.54296875" style="273" customWidth="1"/>
    <col min="12806" max="12806" width="22.7265625" style="273" customWidth="1"/>
    <col min="12807" max="12807" width="15.26953125" style="273" bestFit="1" customWidth="1"/>
    <col min="12808" max="12808" width="14.26953125" style="273" bestFit="1" customWidth="1"/>
    <col min="12809" max="12809" width="14.1796875" style="273" bestFit="1" customWidth="1"/>
    <col min="12810" max="13056" width="11.453125" style="273"/>
    <col min="13057" max="13057" width="5.54296875" style="273" customWidth="1"/>
    <col min="13058" max="13058" width="3.54296875" style="273" customWidth="1"/>
    <col min="13059" max="13059" width="85.453125" style="273" bestFit="1" customWidth="1"/>
    <col min="13060" max="13061" width="23.54296875" style="273" customWidth="1"/>
    <col min="13062" max="13062" width="22.7265625" style="273" customWidth="1"/>
    <col min="13063" max="13063" width="15.26953125" style="273" bestFit="1" customWidth="1"/>
    <col min="13064" max="13064" width="14.26953125" style="273" bestFit="1" customWidth="1"/>
    <col min="13065" max="13065" width="14.1796875" style="273" bestFit="1" customWidth="1"/>
    <col min="13066" max="13312" width="11.453125" style="273"/>
    <col min="13313" max="13313" width="5.54296875" style="273" customWidth="1"/>
    <col min="13314" max="13314" width="3.54296875" style="273" customWidth="1"/>
    <col min="13315" max="13315" width="85.453125" style="273" bestFit="1" customWidth="1"/>
    <col min="13316" max="13317" width="23.54296875" style="273" customWidth="1"/>
    <col min="13318" max="13318" width="22.7265625" style="273" customWidth="1"/>
    <col min="13319" max="13319" width="15.26953125" style="273" bestFit="1" customWidth="1"/>
    <col min="13320" max="13320" width="14.26953125" style="273" bestFit="1" customWidth="1"/>
    <col min="13321" max="13321" width="14.1796875" style="273" bestFit="1" customWidth="1"/>
    <col min="13322" max="13568" width="11.453125" style="273"/>
    <col min="13569" max="13569" width="5.54296875" style="273" customWidth="1"/>
    <col min="13570" max="13570" width="3.54296875" style="273" customWidth="1"/>
    <col min="13571" max="13571" width="85.453125" style="273" bestFit="1" customWidth="1"/>
    <col min="13572" max="13573" width="23.54296875" style="273" customWidth="1"/>
    <col min="13574" max="13574" width="22.7265625" style="273" customWidth="1"/>
    <col min="13575" max="13575" width="15.26953125" style="273" bestFit="1" customWidth="1"/>
    <col min="13576" max="13576" width="14.26953125" style="273" bestFit="1" customWidth="1"/>
    <col min="13577" max="13577" width="14.1796875" style="273" bestFit="1" customWidth="1"/>
    <col min="13578" max="13824" width="11.453125" style="273"/>
    <col min="13825" max="13825" width="5.54296875" style="273" customWidth="1"/>
    <col min="13826" max="13826" width="3.54296875" style="273" customWidth="1"/>
    <col min="13827" max="13827" width="85.453125" style="273" bestFit="1" customWidth="1"/>
    <col min="13828" max="13829" width="23.54296875" style="273" customWidth="1"/>
    <col min="13830" max="13830" width="22.7265625" style="273" customWidth="1"/>
    <col min="13831" max="13831" width="15.26953125" style="273" bestFit="1" customWidth="1"/>
    <col min="13832" max="13832" width="14.26953125" style="273" bestFit="1" customWidth="1"/>
    <col min="13833" max="13833" width="14.1796875" style="273" bestFit="1" customWidth="1"/>
    <col min="13834" max="14080" width="11.453125" style="273"/>
    <col min="14081" max="14081" width="5.54296875" style="273" customWidth="1"/>
    <col min="14082" max="14082" width="3.54296875" style="273" customWidth="1"/>
    <col min="14083" max="14083" width="85.453125" style="273" bestFit="1" customWidth="1"/>
    <col min="14084" max="14085" width="23.54296875" style="273" customWidth="1"/>
    <col min="14086" max="14086" width="22.7265625" style="273" customWidth="1"/>
    <col min="14087" max="14087" width="15.26953125" style="273" bestFit="1" customWidth="1"/>
    <col min="14088" max="14088" width="14.26953125" style="273" bestFit="1" customWidth="1"/>
    <col min="14089" max="14089" width="14.1796875" style="273" bestFit="1" customWidth="1"/>
    <col min="14090" max="14336" width="11.453125" style="273"/>
    <col min="14337" max="14337" width="5.54296875" style="273" customWidth="1"/>
    <col min="14338" max="14338" width="3.54296875" style="273" customWidth="1"/>
    <col min="14339" max="14339" width="85.453125" style="273" bestFit="1" customWidth="1"/>
    <col min="14340" max="14341" width="23.54296875" style="273" customWidth="1"/>
    <col min="14342" max="14342" width="22.7265625" style="273" customWidth="1"/>
    <col min="14343" max="14343" width="15.26953125" style="273" bestFit="1" customWidth="1"/>
    <col min="14344" max="14344" width="14.26953125" style="273" bestFit="1" customWidth="1"/>
    <col min="14345" max="14345" width="14.1796875" style="273" bestFit="1" customWidth="1"/>
    <col min="14346" max="14592" width="11.453125" style="273"/>
    <col min="14593" max="14593" width="5.54296875" style="273" customWidth="1"/>
    <col min="14594" max="14594" width="3.54296875" style="273" customWidth="1"/>
    <col min="14595" max="14595" width="85.453125" style="273" bestFit="1" customWidth="1"/>
    <col min="14596" max="14597" width="23.54296875" style="273" customWidth="1"/>
    <col min="14598" max="14598" width="22.7265625" style="273" customWidth="1"/>
    <col min="14599" max="14599" width="15.26953125" style="273" bestFit="1" customWidth="1"/>
    <col min="14600" max="14600" width="14.26953125" style="273" bestFit="1" customWidth="1"/>
    <col min="14601" max="14601" width="14.1796875" style="273" bestFit="1" customWidth="1"/>
    <col min="14602" max="14848" width="11.453125" style="273"/>
    <col min="14849" max="14849" width="5.54296875" style="273" customWidth="1"/>
    <col min="14850" max="14850" width="3.54296875" style="273" customWidth="1"/>
    <col min="14851" max="14851" width="85.453125" style="273" bestFit="1" customWidth="1"/>
    <col min="14852" max="14853" width="23.54296875" style="273" customWidth="1"/>
    <col min="14854" max="14854" width="22.7265625" style="273" customWidth="1"/>
    <col min="14855" max="14855" width="15.26953125" style="273" bestFit="1" customWidth="1"/>
    <col min="14856" max="14856" width="14.26953125" style="273" bestFit="1" customWidth="1"/>
    <col min="14857" max="14857" width="14.1796875" style="273" bestFit="1" customWidth="1"/>
    <col min="14858" max="15104" width="11.453125" style="273"/>
    <col min="15105" max="15105" width="5.54296875" style="273" customWidth="1"/>
    <col min="15106" max="15106" width="3.54296875" style="273" customWidth="1"/>
    <col min="15107" max="15107" width="85.453125" style="273" bestFit="1" customWidth="1"/>
    <col min="15108" max="15109" width="23.54296875" style="273" customWidth="1"/>
    <col min="15110" max="15110" width="22.7265625" style="273" customWidth="1"/>
    <col min="15111" max="15111" width="15.26953125" style="273" bestFit="1" customWidth="1"/>
    <col min="15112" max="15112" width="14.26953125" style="273" bestFit="1" customWidth="1"/>
    <col min="15113" max="15113" width="14.1796875" style="273" bestFit="1" customWidth="1"/>
    <col min="15114" max="15360" width="11.453125" style="273"/>
    <col min="15361" max="15361" width="5.54296875" style="273" customWidth="1"/>
    <col min="15362" max="15362" width="3.54296875" style="273" customWidth="1"/>
    <col min="15363" max="15363" width="85.453125" style="273" bestFit="1" customWidth="1"/>
    <col min="15364" max="15365" width="23.54296875" style="273" customWidth="1"/>
    <col min="15366" max="15366" width="22.7265625" style="273" customWidth="1"/>
    <col min="15367" max="15367" width="15.26953125" style="273" bestFit="1" customWidth="1"/>
    <col min="15368" max="15368" width="14.26953125" style="273" bestFit="1" customWidth="1"/>
    <col min="15369" max="15369" width="14.1796875" style="273" bestFit="1" customWidth="1"/>
    <col min="15370" max="15616" width="11.453125" style="273"/>
    <col min="15617" max="15617" width="5.54296875" style="273" customWidth="1"/>
    <col min="15618" max="15618" width="3.54296875" style="273" customWidth="1"/>
    <col min="15619" max="15619" width="85.453125" style="273" bestFit="1" customWidth="1"/>
    <col min="15620" max="15621" width="23.54296875" style="273" customWidth="1"/>
    <col min="15622" max="15622" width="22.7265625" style="273" customWidth="1"/>
    <col min="15623" max="15623" width="15.26953125" style="273" bestFit="1" customWidth="1"/>
    <col min="15624" max="15624" width="14.26953125" style="273" bestFit="1" customWidth="1"/>
    <col min="15625" max="15625" width="14.1796875" style="273" bestFit="1" customWidth="1"/>
    <col min="15626" max="15872" width="11.453125" style="273"/>
    <col min="15873" max="15873" width="5.54296875" style="273" customWidth="1"/>
    <col min="15874" max="15874" width="3.54296875" style="273" customWidth="1"/>
    <col min="15875" max="15875" width="85.453125" style="273" bestFit="1" customWidth="1"/>
    <col min="15876" max="15877" width="23.54296875" style="273" customWidth="1"/>
    <col min="15878" max="15878" width="22.7265625" style="273" customWidth="1"/>
    <col min="15879" max="15879" width="15.26953125" style="273" bestFit="1" customWidth="1"/>
    <col min="15880" max="15880" width="14.26953125" style="273" bestFit="1" customWidth="1"/>
    <col min="15881" max="15881" width="14.1796875" style="273" bestFit="1" customWidth="1"/>
    <col min="15882" max="16128" width="11.453125" style="273"/>
    <col min="16129" max="16129" width="5.54296875" style="273" customWidth="1"/>
    <col min="16130" max="16130" width="3.54296875" style="273" customWidth="1"/>
    <col min="16131" max="16131" width="85.453125" style="273" bestFit="1" customWidth="1"/>
    <col min="16132" max="16133" width="23.54296875" style="273" customWidth="1"/>
    <col min="16134" max="16134" width="22.7265625" style="273" customWidth="1"/>
    <col min="16135" max="16135" width="15.26953125" style="273" bestFit="1" customWidth="1"/>
    <col min="16136" max="16136" width="14.26953125" style="273" bestFit="1" customWidth="1"/>
    <col min="16137" max="16137" width="14.1796875" style="273" bestFit="1" customWidth="1"/>
    <col min="16138" max="16384" width="11.453125" style="273"/>
  </cols>
  <sheetData>
    <row r="2" spans="2:9" s="363" customFormat="1" ht="14" x14ac:dyDescent="0.3">
      <c r="B2" s="521" t="s">
        <v>258</v>
      </c>
      <c r="C2" s="521"/>
      <c r="D2" s="521"/>
      <c r="E2" s="521"/>
      <c r="F2" s="521"/>
      <c r="G2" s="115"/>
      <c r="H2" s="362"/>
      <c r="I2" s="362"/>
    </row>
    <row r="3" spans="2:9" s="363" customFormat="1" ht="14" x14ac:dyDescent="0.3">
      <c r="B3" s="521" t="s">
        <v>158</v>
      </c>
      <c r="C3" s="521"/>
      <c r="D3" s="521"/>
      <c r="E3" s="521"/>
      <c r="F3" s="521"/>
      <c r="G3" s="115"/>
      <c r="H3" s="362"/>
      <c r="I3" s="362"/>
    </row>
    <row r="4" spans="2:9" s="363" customFormat="1" ht="14" x14ac:dyDescent="0.3">
      <c r="B4" s="521" t="s">
        <v>259</v>
      </c>
      <c r="C4" s="521"/>
      <c r="D4" s="521"/>
      <c r="E4" s="521"/>
      <c r="F4" s="521"/>
      <c r="G4" s="115"/>
      <c r="H4" s="362"/>
      <c r="I4" s="362"/>
    </row>
    <row r="5" spans="2:9" s="363" customFormat="1" ht="14" x14ac:dyDescent="0.3">
      <c r="B5" s="522" t="s">
        <v>260</v>
      </c>
      <c r="C5" s="522"/>
      <c r="D5" s="522"/>
      <c r="E5" s="522"/>
      <c r="F5" s="522"/>
      <c r="G5" s="115"/>
      <c r="H5" s="362"/>
      <c r="I5" s="362"/>
    </row>
    <row r="6" spans="2:9" x14ac:dyDescent="0.25">
      <c r="D6" s="364"/>
      <c r="E6" s="364"/>
      <c r="F6" s="364"/>
    </row>
    <row r="7" spans="2:9" ht="13" x14ac:dyDescent="0.3">
      <c r="D7" s="366" t="s">
        <v>208</v>
      </c>
      <c r="E7" s="366" t="s">
        <v>209</v>
      </c>
      <c r="F7" s="366" t="s">
        <v>210</v>
      </c>
    </row>
    <row r="8" spans="2:9" ht="13" x14ac:dyDescent="0.3">
      <c r="D8" s="367" t="s">
        <v>211</v>
      </c>
      <c r="E8" s="367" t="s">
        <v>212</v>
      </c>
      <c r="F8" s="367"/>
    </row>
    <row r="9" spans="2:9" ht="13" x14ac:dyDescent="0.3">
      <c r="B9" s="368" t="s">
        <v>261</v>
      </c>
      <c r="C9" s="369"/>
      <c r="D9" s="370">
        <f>+SUM(D10:D18)</f>
        <v>84298366.200000003</v>
      </c>
      <c r="E9" s="370">
        <f>+SUM(E10:E18)</f>
        <v>4898155.2299999995</v>
      </c>
      <c r="F9" s="370">
        <f>+SUM(F10:F18)</f>
        <v>89196521.429999992</v>
      </c>
      <c r="G9" s="291"/>
      <c r="H9" s="371"/>
      <c r="I9" s="372"/>
    </row>
    <row r="10" spans="2:9" ht="13" x14ac:dyDescent="0.3">
      <c r="B10" s="373"/>
      <c r="C10" s="374" t="s">
        <v>262</v>
      </c>
      <c r="D10" s="375">
        <v>89853.59</v>
      </c>
      <c r="E10" s="375">
        <v>239.63</v>
      </c>
      <c r="F10" s="375">
        <f>+D10+E10</f>
        <v>90093.22</v>
      </c>
      <c r="G10" s="291"/>
      <c r="H10" s="372"/>
      <c r="I10" s="372"/>
    </row>
    <row r="11" spans="2:9" ht="13" x14ac:dyDescent="0.3">
      <c r="B11" s="376"/>
      <c r="C11" s="377" t="s">
        <v>137</v>
      </c>
      <c r="D11" s="378">
        <v>0</v>
      </c>
      <c r="E11" s="378">
        <v>0</v>
      </c>
      <c r="F11" s="378">
        <f t="shared" ref="F11:F18" si="0">+D11+E11</f>
        <v>0</v>
      </c>
      <c r="G11" s="291"/>
      <c r="H11" s="371"/>
      <c r="I11" s="372"/>
    </row>
    <row r="12" spans="2:9" ht="13" x14ac:dyDescent="0.3">
      <c r="B12" s="376"/>
      <c r="C12" s="377" t="s">
        <v>263</v>
      </c>
      <c r="D12" s="378">
        <v>0</v>
      </c>
      <c r="E12" s="378">
        <v>0</v>
      </c>
      <c r="F12" s="378">
        <f t="shared" si="0"/>
        <v>0</v>
      </c>
      <c r="G12" s="291"/>
      <c r="H12" s="371"/>
      <c r="I12" s="372"/>
    </row>
    <row r="13" spans="2:9" ht="13" x14ac:dyDescent="0.3">
      <c r="B13" s="376"/>
      <c r="C13" s="377" t="s">
        <v>264</v>
      </c>
      <c r="D13" s="378">
        <v>0</v>
      </c>
      <c r="E13" s="378">
        <v>0</v>
      </c>
      <c r="F13" s="378">
        <f t="shared" si="0"/>
        <v>0</v>
      </c>
      <c r="G13" s="291"/>
      <c r="H13" s="371"/>
      <c r="I13" s="372"/>
    </row>
    <row r="14" spans="2:9" ht="13" x14ac:dyDescent="0.3">
      <c r="B14" s="376"/>
      <c r="C14" s="377" t="s">
        <v>265</v>
      </c>
      <c r="D14" s="378">
        <v>0</v>
      </c>
      <c r="E14" s="378">
        <v>0</v>
      </c>
      <c r="F14" s="378">
        <f t="shared" si="0"/>
        <v>0</v>
      </c>
      <c r="G14" s="291"/>
      <c r="H14" s="371"/>
      <c r="I14" s="372"/>
    </row>
    <row r="15" spans="2:9" ht="13" x14ac:dyDescent="0.3">
      <c r="B15" s="376"/>
      <c r="C15" s="377" t="s">
        <v>132</v>
      </c>
      <c r="D15" s="378">
        <v>84208512.609999999</v>
      </c>
      <c r="E15" s="378">
        <v>4897915.5999999996</v>
      </c>
      <c r="F15" s="378">
        <f t="shared" si="0"/>
        <v>89106428.209999993</v>
      </c>
      <c r="G15" s="291"/>
      <c r="H15" s="371"/>
      <c r="I15" s="372"/>
    </row>
    <row r="16" spans="2:9" ht="13" x14ac:dyDescent="0.3">
      <c r="B16" s="376"/>
      <c r="C16" s="377" t="s">
        <v>266</v>
      </c>
      <c r="D16" s="378">
        <v>0</v>
      </c>
      <c r="E16" s="378">
        <v>0</v>
      </c>
      <c r="F16" s="378">
        <f t="shared" si="0"/>
        <v>0</v>
      </c>
      <c r="G16" s="291"/>
      <c r="H16" s="371"/>
      <c r="I16" s="372"/>
    </row>
    <row r="17" spans="2:9" ht="13" x14ac:dyDescent="0.3">
      <c r="B17" s="376"/>
      <c r="C17" s="377" t="s">
        <v>267</v>
      </c>
      <c r="D17" s="379">
        <v>0</v>
      </c>
      <c r="E17" s="378">
        <v>0</v>
      </c>
      <c r="F17" s="378">
        <f t="shared" si="0"/>
        <v>0</v>
      </c>
      <c r="G17" s="291"/>
      <c r="H17" s="371"/>
      <c r="I17" s="372"/>
    </row>
    <row r="18" spans="2:9" ht="13" x14ac:dyDescent="0.3">
      <c r="B18" s="380"/>
      <c r="C18" s="381" t="s">
        <v>134</v>
      </c>
      <c r="D18" s="382">
        <v>0</v>
      </c>
      <c r="E18" s="378">
        <v>0</v>
      </c>
      <c r="F18" s="378">
        <f t="shared" si="0"/>
        <v>0</v>
      </c>
      <c r="G18" s="291"/>
      <c r="H18" s="371"/>
      <c r="I18" s="372"/>
    </row>
    <row r="19" spans="2:9" ht="13" x14ac:dyDescent="0.3">
      <c r="B19" s="383" t="s">
        <v>268</v>
      </c>
      <c r="C19" s="384"/>
      <c r="D19" s="385">
        <f>+D23+D30</f>
        <v>17984848.710000001</v>
      </c>
      <c r="E19" s="385">
        <f>+E23+E30</f>
        <v>1097452.19</v>
      </c>
      <c r="F19" s="385">
        <f>+F23+F30</f>
        <v>19082300.899999999</v>
      </c>
      <c r="G19" s="291"/>
      <c r="H19" s="371"/>
      <c r="I19" s="372"/>
    </row>
    <row r="20" spans="2:9" ht="13" x14ac:dyDescent="0.3">
      <c r="B20" s="373"/>
      <c r="C20" s="374" t="s">
        <v>136</v>
      </c>
      <c r="D20" s="386">
        <v>0</v>
      </c>
      <c r="E20" s="386">
        <v>0</v>
      </c>
      <c r="F20" s="386">
        <v>0</v>
      </c>
      <c r="G20" s="291"/>
      <c r="H20" s="371"/>
      <c r="I20" s="372"/>
    </row>
    <row r="21" spans="2:9" ht="13" x14ac:dyDescent="0.3">
      <c r="B21" s="376"/>
      <c r="C21" s="377" t="s">
        <v>137</v>
      </c>
      <c r="D21" s="379">
        <v>0</v>
      </c>
      <c r="E21" s="379">
        <v>0</v>
      </c>
      <c r="F21" s="379">
        <v>0</v>
      </c>
      <c r="G21" s="291"/>
      <c r="H21" s="371"/>
      <c r="I21" s="372"/>
    </row>
    <row r="22" spans="2:9" ht="13" x14ac:dyDescent="0.3">
      <c r="B22" s="376"/>
      <c r="C22" s="273" t="s">
        <v>269</v>
      </c>
      <c r="D22" s="387">
        <v>0</v>
      </c>
      <c r="E22" s="379">
        <v>0</v>
      </c>
      <c r="F22" s="379">
        <v>0</v>
      </c>
      <c r="G22" s="291"/>
      <c r="H22" s="371"/>
      <c r="I22" s="372"/>
    </row>
    <row r="23" spans="2:9" ht="13" x14ac:dyDescent="0.3">
      <c r="B23" s="376"/>
      <c r="C23" s="273" t="s">
        <v>162</v>
      </c>
      <c r="D23" s="387">
        <f>+SUM(D24:D29)</f>
        <v>14384611.709999999</v>
      </c>
      <c r="E23" s="387">
        <f>+SUM(E24:E29)</f>
        <v>1097452.19</v>
      </c>
      <c r="F23" s="387">
        <f>+SUM(F24:F29)</f>
        <v>15482063.899999999</v>
      </c>
      <c r="G23" s="291"/>
      <c r="H23" s="371"/>
      <c r="I23" s="372"/>
    </row>
    <row r="24" spans="2:9" x14ac:dyDescent="0.25">
      <c r="B24" s="376"/>
      <c r="C24" s="388" t="s">
        <v>225</v>
      </c>
      <c r="D24" s="389">
        <v>0</v>
      </c>
      <c r="E24" s="390">
        <v>0</v>
      </c>
      <c r="F24" s="391">
        <f t="shared" ref="F24:F29" si="1">+D24+E24</f>
        <v>0</v>
      </c>
      <c r="G24" s="291"/>
      <c r="H24" s="371"/>
      <c r="I24" s="372"/>
    </row>
    <row r="25" spans="2:9" x14ac:dyDescent="0.25">
      <c r="B25" s="376"/>
      <c r="C25" s="388" t="s">
        <v>270</v>
      </c>
      <c r="D25" s="390">
        <v>11465422.52</v>
      </c>
      <c r="E25" s="390">
        <v>8587.85</v>
      </c>
      <c r="F25" s="391">
        <f t="shared" si="1"/>
        <v>11474010.369999999</v>
      </c>
      <c r="G25" s="291"/>
      <c r="H25" s="372"/>
      <c r="I25" s="372"/>
    </row>
    <row r="26" spans="2:9" x14ac:dyDescent="0.25">
      <c r="B26" s="376"/>
      <c r="C26" s="388" t="s">
        <v>271</v>
      </c>
      <c r="D26" s="390">
        <v>716400</v>
      </c>
      <c r="E26" s="390">
        <v>889146.82</v>
      </c>
      <c r="F26" s="391">
        <f t="shared" si="1"/>
        <v>1605546.8199999998</v>
      </c>
      <c r="G26" s="291"/>
      <c r="H26" s="372"/>
      <c r="I26" s="372"/>
    </row>
    <row r="27" spans="2:9" x14ac:dyDescent="0.25">
      <c r="B27" s="376"/>
      <c r="C27" s="388" t="s">
        <v>272</v>
      </c>
      <c r="D27" s="390">
        <v>0</v>
      </c>
      <c r="E27" s="390">
        <v>0</v>
      </c>
      <c r="F27" s="391">
        <f t="shared" si="1"/>
        <v>0</v>
      </c>
      <c r="G27" s="291"/>
      <c r="H27" s="371"/>
      <c r="I27" s="372"/>
    </row>
    <row r="28" spans="2:9" x14ac:dyDescent="0.25">
      <c r="B28" s="376"/>
      <c r="C28" s="313" t="s">
        <v>273</v>
      </c>
      <c r="D28" s="390">
        <v>0</v>
      </c>
      <c r="E28" s="390">
        <v>199717.52</v>
      </c>
      <c r="F28" s="391">
        <f t="shared" si="1"/>
        <v>199717.52</v>
      </c>
      <c r="G28" s="291"/>
      <c r="H28" s="372"/>
      <c r="I28" s="372"/>
    </row>
    <row r="29" spans="2:9" x14ac:dyDescent="0.25">
      <c r="B29" s="376"/>
      <c r="C29" s="388" t="s">
        <v>274</v>
      </c>
      <c r="D29" s="390">
        <v>2202789.19</v>
      </c>
      <c r="E29" s="390">
        <v>0</v>
      </c>
      <c r="F29" s="391">
        <f t="shared" si="1"/>
        <v>2202789.19</v>
      </c>
      <c r="G29" s="291"/>
      <c r="H29" s="372"/>
      <c r="I29" s="372"/>
    </row>
    <row r="30" spans="2:9" ht="13" x14ac:dyDescent="0.3">
      <c r="B30" s="376"/>
      <c r="C30" s="392" t="s">
        <v>200</v>
      </c>
      <c r="D30" s="379">
        <f>+SUM(D31)</f>
        <v>3600237</v>
      </c>
      <c r="E30" s="379">
        <f>+SUM(E31)</f>
        <v>0</v>
      </c>
      <c r="F30" s="393">
        <f>+SUM(F31)</f>
        <v>3600237</v>
      </c>
      <c r="G30" s="291"/>
      <c r="H30" s="371"/>
      <c r="I30" s="372"/>
    </row>
    <row r="31" spans="2:9" x14ac:dyDescent="0.25">
      <c r="B31" s="376"/>
      <c r="C31" s="394" t="s">
        <v>275</v>
      </c>
      <c r="D31" s="395">
        <v>3600237</v>
      </c>
      <c r="E31" s="390">
        <v>0</v>
      </c>
      <c r="F31" s="390">
        <f>+D31+E31</f>
        <v>3600237</v>
      </c>
      <c r="G31" s="291"/>
      <c r="H31" s="372"/>
      <c r="I31" s="372"/>
    </row>
    <row r="32" spans="2:9" ht="13" x14ac:dyDescent="0.3">
      <c r="B32" s="376"/>
      <c r="C32" s="377" t="s">
        <v>266</v>
      </c>
      <c r="D32" s="395">
        <v>0</v>
      </c>
      <c r="E32" s="390">
        <v>0</v>
      </c>
      <c r="F32" s="390">
        <v>0</v>
      </c>
      <c r="G32" s="291"/>
      <c r="H32" s="371"/>
    </row>
    <row r="33" spans="2:9" ht="13" x14ac:dyDescent="0.3">
      <c r="B33" s="380"/>
      <c r="C33" s="381" t="s">
        <v>146</v>
      </c>
      <c r="D33" s="382">
        <v>0</v>
      </c>
      <c r="E33" s="382">
        <v>0</v>
      </c>
      <c r="F33" s="382">
        <v>0</v>
      </c>
      <c r="G33" s="291"/>
      <c r="H33" s="371"/>
    </row>
    <row r="34" spans="2:9" ht="13.5" thickBot="1" x14ac:dyDescent="0.35">
      <c r="B34" s="396" t="s">
        <v>1</v>
      </c>
      <c r="C34" s="397"/>
      <c r="D34" s="398">
        <f>+D9-D19</f>
        <v>66313517.490000002</v>
      </c>
      <c r="E34" s="398">
        <f>+E9-E19</f>
        <v>3800703.0399999996</v>
      </c>
      <c r="F34" s="398">
        <f>+F9-F19</f>
        <v>70114220.530000001</v>
      </c>
      <c r="G34" s="291"/>
      <c r="H34" s="372"/>
      <c r="I34" s="372"/>
    </row>
    <row r="35" spans="2:9" ht="13.5" thickTop="1" x14ac:dyDescent="0.3">
      <c r="B35" s="399"/>
      <c r="C35" s="115"/>
      <c r="D35" s="400"/>
      <c r="E35" s="400"/>
      <c r="F35" s="400"/>
      <c r="G35" s="291"/>
      <c r="H35" s="401"/>
    </row>
    <row r="36" spans="2:9" ht="13" x14ac:dyDescent="0.3">
      <c r="B36" s="402"/>
      <c r="C36" s="403" t="s">
        <v>276</v>
      </c>
      <c r="D36" s="404">
        <v>17807957.379999999</v>
      </c>
      <c r="E36" s="405">
        <v>881066.26</v>
      </c>
      <c r="F36" s="405">
        <f>+D36+E36</f>
        <v>18689023.640000001</v>
      </c>
      <c r="G36" s="291"/>
      <c r="H36" s="371"/>
      <c r="I36" s="372"/>
    </row>
    <row r="37" spans="2:9" ht="13.5" thickBot="1" x14ac:dyDescent="0.35">
      <c r="B37" s="396" t="s">
        <v>2</v>
      </c>
      <c r="C37" s="397"/>
      <c r="D37" s="398">
        <f>+D34-D36</f>
        <v>48505560.109999999</v>
      </c>
      <c r="E37" s="398">
        <f>+E34-E36</f>
        <v>2919636.7799999993</v>
      </c>
      <c r="F37" s="398">
        <f>+F34-F36</f>
        <v>51425196.890000001</v>
      </c>
      <c r="G37" s="291"/>
      <c r="H37" s="371"/>
      <c r="I37" s="372"/>
    </row>
    <row r="38" spans="2:9" ht="13.5" thickTop="1" x14ac:dyDescent="0.3">
      <c r="B38" s="399"/>
      <c r="C38" s="115"/>
      <c r="D38" s="400"/>
      <c r="E38" s="400"/>
      <c r="F38" s="400"/>
      <c r="G38" s="291"/>
      <c r="H38" s="371"/>
    </row>
    <row r="39" spans="2:9" ht="13" x14ac:dyDescent="0.3">
      <c r="B39" s="406" t="s">
        <v>3</v>
      </c>
      <c r="C39" s="407"/>
      <c r="D39" s="385">
        <f>+SUM(D40:D42)</f>
        <v>26099794.129999999</v>
      </c>
      <c r="E39" s="385">
        <f>+SUM(E40:E42)</f>
        <v>1086839.42</v>
      </c>
      <c r="F39" s="385">
        <f>+SUM(F40:F42)</f>
        <v>27186633.549999997</v>
      </c>
      <c r="G39" s="291"/>
      <c r="H39" s="371"/>
      <c r="I39" s="372"/>
    </row>
    <row r="40" spans="2:9" ht="13" x14ac:dyDescent="0.3">
      <c r="B40" s="408"/>
      <c r="C40" s="409" t="s">
        <v>277</v>
      </c>
      <c r="D40" s="410">
        <v>0</v>
      </c>
      <c r="E40" s="410">
        <v>0</v>
      </c>
      <c r="F40" s="410">
        <f>+D40+E40</f>
        <v>0</v>
      </c>
      <c r="G40" s="291"/>
      <c r="H40" s="371"/>
      <c r="I40" s="372"/>
    </row>
    <row r="41" spans="2:9" x14ac:dyDescent="0.25">
      <c r="B41" s="376"/>
      <c r="C41" s="411" t="s">
        <v>278</v>
      </c>
      <c r="D41" s="395">
        <v>0</v>
      </c>
      <c r="E41" s="395">
        <v>0</v>
      </c>
      <c r="F41" s="395">
        <f>+D41+E41</f>
        <v>0</v>
      </c>
      <c r="G41" s="291"/>
      <c r="H41" s="371"/>
      <c r="I41" s="372"/>
    </row>
    <row r="42" spans="2:9" x14ac:dyDescent="0.25">
      <c r="B42" s="380"/>
      <c r="C42" s="412" t="s">
        <v>279</v>
      </c>
      <c r="D42" s="413">
        <v>26099794.129999999</v>
      </c>
      <c r="E42" s="413">
        <v>1086839.42</v>
      </c>
      <c r="F42" s="413">
        <f>+D42+E42</f>
        <v>27186633.549999997</v>
      </c>
      <c r="G42" s="291"/>
      <c r="H42" s="371"/>
      <c r="I42" s="372"/>
    </row>
    <row r="43" spans="2:9" ht="13" x14ac:dyDescent="0.3">
      <c r="B43" s="406" t="s">
        <v>5</v>
      </c>
      <c r="C43" s="407"/>
      <c r="D43" s="385">
        <f>+SUM(D44:D47)</f>
        <v>330071.01</v>
      </c>
      <c r="E43" s="385">
        <f>+SUM(E44:E47)</f>
        <v>28049.13</v>
      </c>
      <c r="F43" s="385">
        <f>+SUM(F44:F47)</f>
        <v>358120.14</v>
      </c>
      <c r="G43" s="414"/>
      <c r="H43" s="371"/>
      <c r="I43" s="372"/>
    </row>
    <row r="44" spans="2:9" x14ac:dyDescent="0.25">
      <c r="B44" s="373"/>
      <c r="C44" s="409" t="s">
        <v>280</v>
      </c>
      <c r="D44" s="410">
        <v>0</v>
      </c>
      <c r="E44" s="410">
        <v>0</v>
      </c>
      <c r="F44" s="410">
        <f>+D44+E44</f>
        <v>0</v>
      </c>
      <c r="G44" s="291"/>
      <c r="H44" s="371"/>
      <c r="I44" s="372"/>
    </row>
    <row r="45" spans="2:9" x14ac:dyDescent="0.25">
      <c r="B45" s="376"/>
      <c r="C45" s="411" t="s">
        <v>281</v>
      </c>
      <c r="D45" s="395">
        <v>0</v>
      </c>
      <c r="E45" s="395">
        <v>0</v>
      </c>
      <c r="F45" s="395">
        <f>+D45+E45</f>
        <v>0</v>
      </c>
      <c r="G45" s="291"/>
      <c r="H45" s="371"/>
      <c r="I45" s="372"/>
    </row>
    <row r="46" spans="2:9" x14ac:dyDescent="0.25">
      <c r="B46" s="376"/>
      <c r="C46" s="411" t="s">
        <v>282</v>
      </c>
      <c r="D46" s="395">
        <v>0</v>
      </c>
      <c r="E46" s="395">
        <v>0</v>
      </c>
      <c r="F46" s="395">
        <f>+D46+E46</f>
        <v>0</v>
      </c>
      <c r="G46" s="291"/>
      <c r="H46" s="371"/>
      <c r="I46" s="372"/>
    </row>
    <row r="47" spans="2:9" x14ac:dyDescent="0.25">
      <c r="B47" s="380"/>
      <c r="C47" s="412" t="s">
        <v>6</v>
      </c>
      <c r="D47" s="413">
        <v>330071.01</v>
      </c>
      <c r="E47" s="413">
        <v>28049.13</v>
      </c>
      <c r="F47" s="413">
        <f>+D47+E47</f>
        <v>358120.14</v>
      </c>
      <c r="G47" s="291"/>
      <c r="H47" s="371"/>
      <c r="I47" s="372"/>
    </row>
    <row r="48" spans="2:9" ht="13.5" thickBot="1" x14ac:dyDescent="0.35">
      <c r="B48" s="396" t="s">
        <v>283</v>
      </c>
      <c r="C48" s="397"/>
      <c r="D48" s="398">
        <f>+D37+D39-D43</f>
        <v>74275283.229999989</v>
      </c>
      <c r="E48" s="398">
        <f>+E37+E39-E43</f>
        <v>3978427.0699999994</v>
      </c>
      <c r="F48" s="398">
        <f>+F37+F39-F43</f>
        <v>78253710.299999997</v>
      </c>
      <c r="G48" s="291"/>
      <c r="H48" s="371"/>
      <c r="I48" s="372"/>
    </row>
    <row r="49" spans="2:9" ht="13.5" thickTop="1" x14ac:dyDescent="0.3">
      <c r="B49" s="399"/>
      <c r="C49" s="115"/>
      <c r="D49" s="400"/>
      <c r="E49" s="400"/>
      <c r="F49" s="400"/>
      <c r="G49" s="291"/>
      <c r="H49" s="371"/>
    </row>
    <row r="50" spans="2:9" ht="13" x14ac:dyDescent="0.3">
      <c r="B50" s="415" t="s">
        <v>284</v>
      </c>
      <c r="C50" s="416"/>
      <c r="D50" s="370">
        <f>+D51+D54+D55+D56+D58+D59+D60</f>
        <v>-537901.92000000004</v>
      </c>
      <c r="E50" s="370">
        <f>+E51+E54+E55+E56+E58+E59+E60</f>
        <v>5816708.5</v>
      </c>
      <c r="F50" s="370">
        <f>+F51+F54+F55+F56+F58+F59+F60</f>
        <v>5278806.58</v>
      </c>
      <c r="G50" s="291"/>
      <c r="H50" s="371"/>
      <c r="I50" s="372"/>
    </row>
    <row r="51" spans="2:9" ht="13" x14ac:dyDescent="0.3">
      <c r="B51" s="417"/>
      <c r="C51" s="418" t="s">
        <v>263</v>
      </c>
      <c r="D51" s="379">
        <f>+SUM(D52:D53)</f>
        <v>0</v>
      </c>
      <c r="E51" s="379">
        <f>+SUM(E52:E53)</f>
        <v>0</v>
      </c>
      <c r="F51" s="379">
        <f>+SUM(F52:F53)</f>
        <v>0</v>
      </c>
      <c r="G51" s="291"/>
      <c r="H51" s="371"/>
    </row>
    <row r="52" spans="2:9" ht="13" x14ac:dyDescent="0.3">
      <c r="B52" s="417"/>
      <c r="C52" s="419" t="s">
        <v>263</v>
      </c>
      <c r="D52" s="390">
        <v>0</v>
      </c>
      <c r="E52" s="390">
        <v>0</v>
      </c>
      <c r="F52" s="390">
        <f>+D52+E52</f>
        <v>0</v>
      </c>
      <c r="G52" s="291"/>
      <c r="H52" s="371"/>
    </row>
    <row r="53" spans="2:9" ht="13" x14ac:dyDescent="0.3">
      <c r="B53" s="417"/>
      <c r="C53" s="419" t="s">
        <v>100</v>
      </c>
      <c r="D53" s="390">
        <v>0</v>
      </c>
      <c r="E53" s="390">
        <v>0</v>
      </c>
      <c r="F53" s="390">
        <f t="shared" ref="F53:F60" si="2">+D53+E53</f>
        <v>0</v>
      </c>
      <c r="G53" s="291"/>
      <c r="H53" s="371"/>
    </row>
    <row r="54" spans="2:9" ht="13" x14ac:dyDescent="0.3">
      <c r="B54" s="417"/>
      <c r="C54" s="418" t="s">
        <v>285</v>
      </c>
      <c r="D54" s="379">
        <v>0</v>
      </c>
      <c r="E54" s="390">
        <v>0</v>
      </c>
      <c r="F54" s="390">
        <f t="shared" si="2"/>
        <v>0</v>
      </c>
      <c r="G54" s="291"/>
      <c r="H54" s="371"/>
    </row>
    <row r="55" spans="2:9" ht="13" x14ac:dyDescent="0.3">
      <c r="B55" s="417"/>
      <c r="C55" s="418" t="s">
        <v>286</v>
      </c>
      <c r="D55" s="379">
        <v>0</v>
      </c>
      <c r="E55" s="390">
        <v>0</v>
      </c>
      <c r="F55" s="390">
        <f t="shared" si="2"/>
        <v>0</v>
      </c>
      <c r="G55" s="291"/>
      <c r="H55" s="371"/>
    </row>
    <row r="56" spans="2:9" ht="13" x14ac:dyDescent="0.3">
      <c r="B56" s="417"/>
      <c r="C56" s="418" t="s">
        <v>287</v>
      </c>
      <c r="D56" s="379">
        <v>0</v>
      </c>
      <c r="E56" s="390">
        <v>0</v>
      </c>
      <c r="F56" s="390">
        <f t="shared" si="2"/>
        <v>0</v>
      </c>
      <c r="G56" s="291"/>
      <c r="H56" s="371"/>
    </row>
    <row r="57" spans="2:9" ht="13" x14ac:dyDescent="0.3">
      <c r="B57" s="417"/>
      <c r="C57" s="418"/>
      <c r="D57" s="379"/>
      <c r="E57" s="379"/>
      <c r="F57" s="390">
        <f t="shared" si="2"/>
        <v>0</v>
      </c>
      <c r="G57" s="291"/>
      <c r="H57" s="371"/>
    </row>
    <row r="58" spans="2:9" ht="13" x14ac:dyDescent="0.3">
      <c r="B58" s="376"/>
      <c r="C58" s="418" t="s">
        <v>288</v>
      </c>
      <c r="D58" s="379">
        <v>-537901.92000000004</v>
      </c>
      <c r="E58" s="379">
        <v>0</v>
      </c>
      <c r="F58" s="393">
        <f t="shared" si="2"/>
        <v>-537901.92000000004</v>
      </c>
      <c r="G58" s="291"/>
      <c r="H58" s="372"/>
      <c r="I58" s="372"/>
    </row>
    <row r="59" spans="2:9" ht="13" x14ac:dyDescent="0.3">
      <c r="B59" s="420" t="s">
        <v>289</v>
      </c>
      <c r="C59" s="421" t="s">
        <v>149</v>
      </c>
      <c r="D59" s="379">
        <v>0</v>
      </c>
      <c r="E59" s="422">
        <v>5816708.5</v>
      </c>
      <c r="F59" s="393">
        <f t="shared" si="2"/>
        <v>5816708.5</v>
      </c>
      <c r="G59" s="291"/>
      <c r="H59" s="372"/>
      <c r="I59" s="372"/>
    </row>
    <row r="60" spans="2:9" ht="13" x14ac:dyDescent="0.3">
      <c r="B60" s="380"/>
      <c r="C60" s="423" t="s">
        <v>120</v>
      </c>
      <c r="D60" s="382">
        <v>0</v>
      </c>
      <c r="E60" s="379">
        <v>0</v>
      </c>
      <c r="F60" s="390">
        <f t="shared" si="2"/>
        <v>0</v>
      </c>
      <c r="G60" s="291"/>
      <c r="H60" s="372"/>
      <c r="I60" s="372"/>
    </row>
    <row r="61" spans="2:9" ht="13.5" thickBot="1" x14ac:dyDescent="0.35">
      <c r="B61" s="424" t="s">
        <v>7</v>
      </c>
      <c r="C61" s="425"/>
      <c r="D61" s="398">
        <f>+D48+D50</f>
        <v>73737381.309999987</v>
      </c>
      <c r="E61" s="398">
        <f>+E48+E50</f>
        <v>9795135.5700000003</v>
      </c>
      <c r="F61" s="398">
        <f>+F48+F50</f>
        <v>83532516.879999995</v>
      </c>
      <c r="G61" s="291"/>
      <c r="H61" s="372"/>
      <c r="I61" s="372"/>
    </row>
    <row r="62" spans="2:9" ht="13.5" thickTop="1" x14ac:dyDescent="0.3">
      <c r="B62" s="426"/>
      <c r="D62" s="400"/>
      <c r="E62" s="400"/>
      <c r="F62" s="400"/>
      <c r="G62" s="291"/>
      <c r="H62" s="372"/>
      <c r="I62" s="372"/>
    </row>
    <row r="63" spans="2:9" ht="13" x14ac:dyDescent="0.3">
      <c r="B63" s="406" t="s">
        <v>290</v>
      </c>
      <c r="C63" s="407"/>
      <c r="D63" s="385">
        <f>+SUM(D64:D66)</f>
        <v>46289777.770000003</v>
      </c>
      <c r="E63" s="385">
        <f>+SUM(E64:E66)</f>
        <v>5816793.9799999995</v>
      </c>
      <c r="F63" s="385">
        <f>+SUM(F64:F66)</f>
        <v>52106571.75</v>
      </c>
      <c r="G63" s="291"/>
      <c r="H63" s="372"/>
      <c r="I63" s="372"/>
    </row>
    <row r="64" spans="2:9" x14ac:dyDescent="0.25">
      <c r="B64" s="376"/>
      <c r="C64" s="411" t="s">
        <v>43</v>
      </c>
      <c r="D64" s="395">
        <v>11368039.75</v>
      </c>
      <c r="E64" s="395">
        <v>97244.39</v>
      </c>
      <c r="F64" s="395">
        <f>+D64+E64</f>
        <v>11465284.140000001</v>
      </c>
      <c r="G64" s="291"/>
      <c r="H64" s="372"/>
      <c r="I64" s="372"/>
    </row>
    <row r="65" spans="2:9" x14ac:dyDescent="0.25">
      <c r="B65" s="376"/>
      <c r="C65" s="411" t="s">
        <v>9</v>
      </c>
      <c r="D65" s="395">
        <v>34396986.710000001</v>
      </c>
      <c r="E65" s="395">
        <v>5703937.9699999997</v>
      </c>
      <c r="F65" s="395">
        <f>+D65+E65</f>
        <v>40100924.68</v>
      </c>
      <c r="G65" s="291"/>
      <c r="H65" s="372"/>
      <c r="I65" s="372"/>
    </row>
    <row r="66" spans="2:9" x14ac:dyDescent="0.25">
      <c r="B66" s="380"/>
      <c r="C66" s="412" t="s">
        <v>10</v>
      </c>
      <c r="D66" s="413">
        <v>524751.31000000006</v>
      </c>
      <c r="E66" s="395">
        <v>15611.62</v>
      </c>
      <c r="F66" s="395">
        <f>+D66+E66</f>
        <v>540362.93000000005</v>
      </c>
      <c r="G66" s="291"/>
      <c r="H66" s="372"/>
      <c r="I66" s="372"/>
    </row>
    <row r="67" spans="2:9" ht="13" x14ac:dyDescent="0.3">
      <c r="B67" s="406" t="s">
        <v>150</v>
      </c>
      <c r="C67" s="403"/>
      <c r="D67" s="405">
        <v>1476627.63</v>
      </c>
      <c r="E67" s="405">
        <v>0</v>
      </c>
      <c r="F67" s="405">
        <f>+D67+E67</f>
        <v>1476627.63</v>
      </c>
      <c r="G67" s="291"/>
      <c r="H67" s="372"/>
      <c r="I67" s="372"/>
    </row>
    <row r="68" spans="2:9" ht="13.5" thickBot="1" x14ac:dyDescent="0.35">
      <c r="B68" s="424" t="s">
        <v>11</v>
      </c>
      <c r="C68" s="425"/>
      <c r="D68" s="427">
        <f>+D61-D63-D67</f>
        <v>25970975.909999985</v>
      </c>
      <c r="E68" s="427">
        <f>+E61-E63-E67</f>
        <v>3978341.5900000008</v>
      </c>
      <c r="F68" s="427">
        <f>+F61-F63-F67</f>
        <v>29949317.499999996</v>
      </c>
      <c r="G68" s="291"/>
      <c r="H68" s="372"/>
      <c r="I68" s="372"/>
    </row>
    <row r="69" spans="2:9" ht="13.5" thickTop="1" x14ac:dyDescent="0.3">
      <c r="B69" s="426"/>
      <c r="D69" s="400"/>
      <c r="E69" s="400"/>
      <c r="F69" s="400"/>
      <c r="G69" s="291"/>
      <c r="H69" s="371"/>
    </row>
    <row r="70" spans="2:9" ht="13" x14ac:dyDescent="0.3">
      <c r="B70" s="406" t="s">
        <v>291</v>
      </c>
      <c r="C70" s="407"/>
      <c r="D70" s="385">
        <f>+SUM(D71:D79)</f>
        <v>0</v>
      </c>
      <c r="E70" s="385">
        <f>+SUM(E71:E79)</f>
        <v>0</v>
      </c>
      <c r="F70" s="385">
        <f>+SUM(F71:F79)</f>
        <v>0</v>
      </c>
      <c r="G70" s="291"/>
      <c r="H70" s="371"/>
      <c r="I70" s="372"/>
    </row>
    <row r="71" spans="2:9" ht="13" x14ac:dyDescent="0.3">
      <c r="B71" s="417"/>
      <c r="C71" s="411" t="s">
        <v>292</v>
      </c>
      <c r="D71" s="410">
        <v>0</v>
      </c>
      <c r="E71" s="410">
        <v>0</v>
      </c>
      <c r="F71" s="410">
        <f>+D71+E71</f>
        <v>0</v>
      </c>
      <c r="G71" s="291"/>
      <c r="H71" s="371"/>
    </row>
    <row r="72" spans="2:9" ht="13" x14ac:dyDescent="0.3">
      <c r="B72" s="376"/>
      <c r="C72" s="411" t="s">
        <v>293</v>
      </c>
      <c r="D72" s="395">
        <v>0</v>
      </c>
      <c r="E72" s="395">
        <v>0</v>
      </c>
      <c r="F72" s="428">
        <f>+D72+E72</f>
        <v>0</v>
      </c>
      <c r="G72" s="291"/>
      <c r="H72" s="371"/>
      <c r="I72" s="372"/>
    </row>
    <row r="73" spans="2:9" ht="13" x14ac:dyDescent="0.3">
      <c r="B73" s="376"/>
      <c r="C73" s="429" t="s">
        <v>294</v>
      </c>
      <c r="D73" s="395">
        <v>0</v>
      </c>
      <c r="E73" s="395">
        <v>0</v>
      </c>
      <c r="F73" s="428">
        <f t="shared" ref="F73:F79" si="3">+D73+E73</f>
        <v>0</v>
      </c>
      <c r="G73" s="291"/>
      <c r="H73" s="371"/>
    </row>
    <row r="74" spans="2:9" ht="13" x14ac:dyDescent="0.3">
      <c r="B74" s="376"/>
      <c r="C74" s="429" t="s">
        <v>295</v>
      </c>
      <c r="D74" s="395">
        <v>0</v>
      </c>
      <c r="E74" s="395">
        <v>0</v>
      </c>
      <c r="F74" s="428">
        <f t="shared" si="3"/>
        <v>0</v>
      </c>
      <c r="G74" s="291"/>
      <c r="H74" s="371"/>
    </row>
    <row r="75" spans="2:9" ht="13" x14ac:dyDescent="0.3">
      <c r="B75" s="376"/>
      <c r="C75" s="429" t="s">
        <v>296</v>
      </c>
      <c r="D75" s="395">
        <v>0</v>
      </c>
      <c r="E75" s="395">
        <v>0</v>
      </c>
      <c r="F75" s="428">
        <f t="shared" si="3"/>
        <v>0</v>
      </c>
      <c r="G75" s="291"/>
      <c r="H75" s="371"/>
    </row>
    <row r="76" spans="2:9" ht="13" x14ac:dyDescent="0.3">
      <c r="B76" s="376"/>
      <c r="C76" s="411" t="s">
        <v>297</v>
      </c>
      <c r="D76" s="395">
        <v>0</v>
      </c>
      <c r="E76" s="395">
        <v>0</v>
      </c>
      <c r="F76" s="428">
        <f t="shared" si="3"/>
        <v>0</v>
      </c>
      <c r="G76" s="291"/>
      <c r="H76" s="371"/>
    </row>
    <row r="77" spans="2:9" ht="13" x14ac:dyDescent="0.3">
      <c r="B77" s="376"/>
      <c r="C77" s="411" t="s">
        <v>298</v>
      </c>
      <c r="D77" s="395">
        <v>0</v>
      </c>
      <c r="E77" s="395">
        <v>0</v>
      </c>
      <c r="F77" s="428">
        <f t="shared" si="3"/>
        <v>0</v>
      </c>
      <c r="G77" s="291"/>
      <c r="H77" s="371"/>
    </row>
    <row r="78" spans="2:9" ht="13" x14ac:dyDescent="0.3">
      <c r="B78" s="376"/>
      <c r="C78" s="411" t="s">
        <v>299</v>
      </c>
      <c r="D78" s="395">
        <v>0</v>
      </c>
      <c r="E78" s="395">
        <v>0</v>
      </c>
      <c r="F78" s="428">
        <f t="shared" si="3"/>
        <v>0</v>
      </c>
      <c r="G78" s="291"/>
      <c r="H78" s="371"/>
    </row>
    <row r="79" spans="2:9" ht="13" x14ac:dyDescent="0.3">
      <c r="B79" s="380"/>
      <c r="C79" s="412" t="s">
        <v>151</v>
      </c>
      <c r="D79" s="413">
        <v>0</v>
      </c>
      <c r="E79" s="413">
        <v>0</v>
      </c>
      <c r="F79" s="428">
        <f t="shared" si="3"/>
        <v>0</v>
      </c>
      <c r="G79" s="291"/>
      <c r="H79" s="371"/>
    </row>
    <row r="80" spans="2:9" ht="13.5" thickBot="1" x14ac:dyDescent="0.35">
      <c r="B80" s="424" t="s">
        <v>300</v>
      </c>
      <c r="C80" s="425"/>
      <c r="D80" s="398">
        <f>+D68-D70</f>
        <v>25970975.909999985</v>
      </c>
      <c r="E80" s="398">
        <f>+E68-E70</f>
        <v>3978341.5900000008</v>
      </c>
      <c r="F80" s="398">
        <f>+F68-F70</f>
        <v>29949317.499999996</v>
      </c>
      <c r="G80" s="291"/>
      <c r="H80" s="371"/>
      <c r="I80" s="372"/>
    </row>
    <row r="81" spans="2:9" ht="13.5" thickTop="1" x14ac:dyDescent="0.3">
      <c r="B81" s="426"/>
      <c r="D81" s="430"/>
      <c r="E81" s="430"/>
      <c r="F81" s="430"/>
      <c r="G81" s="291"/>
      <c r="H81" s="371"/>
    </row>
    <row r="82" spans="2:9" ht="13" x14ac:dyDescent="0.3">
      <c r="B82" s="406" t="s">
        <v>301</v>
      </c>
      <c r="C82" s="407"/>
      <c r="D82" s="385">
        <f>+D83</f>
        <v>-1872140.87</v>
      </c>
      <c r="E82" s="385">
        <f>+E83</f>
        <v>-151640.76999999999</v>
      </c>
      <c r="F82" s="385">
        <f>+F83</f>
        <v>-2023781.6400000001</v>
      </c>
      <c r="G82" s="291"/>
      <c r="H82" s="371"/>
      <c r="I82" s="372"/>
    </row>
    <row r="83" spans="2:9" ht="13" x14ac:dyDescent="0.3">
      <c r="B83" s="431"/>
      <c r="C83" s="412" t="s">
        <v>302</v>
      </c>
      <c r="D83" s="413">
        <v>-1872140.87</v>
      </c>
      <c r="E83" s="413">
        <v>-151640.76999999999</v>
      </c>
      <c r="F83" s="413">
        <f>+D83+E83</f>
        <v>-2023781.6400000001</v>
      </c>
      <c r="G83" s="291"/>
      <c r="H83" s="371"/>
      <c r="I83" s="372"/>
    </row>
    <row r="84" spans="2:9" ht="13.5" thickBot="1" x14ac:dyDescent="0.35">
      <c r="B84" s="424" t="s">
        <v>303</v>
      </c>
      <c r="C84" s="425"/>
      <c r="D84" s="427">
        <f>+D80+D82</f>
        <v>24098835.039999984</v>
      </c>
      <c r="E84" s="427">
        <f>+E80+E82</f>
        <v>3826700.8200000008</v>
      </c>
      <c r="F84" s="427">
        <f>+F80+F82</f>
        <v>27925535.859999996</v>
      </c>
      <c r="G84" s="291"/>
      <c r="H84" s="371"/>
      <c r="I84" s="372"/>
    </row>
    <row r="85" spans="2:9" ht="13.5" thickTop="1" x14ac:dyDescent="0.3">
      <c r="B85" s="426"/>
      <c r="D85" s="430"/>
      <c r="E85" s="430"/>
      <c r="F85" s="400"/>
      <c r="G85" s="291"/>
      <c r="H85" s="371"/>
    </row>
    <row r="86" spans="2:9" ht="13" x14ac:dyDescent="0.3">
      <c r="B86" s="406" t="s">
        <v>47</v>
      </c>
      <c r="C86" s="407"/>
      <c r="D86" s="432">
        <v>-9662472.4299999997</v>
      </c>
      <c r="E86" s="432">
        <v>0</v>
      </c>
      <c r="F86" s="432">
        <f>+D86+E86</f>
        <v>-9662472.4299999997</v>
      </c>
      <c r="G86" s="291"/>
      <c r="H86" s="371"/>
      <c r="I86" s="372"/>
    </row>
    <row r="87" spans="2:9" ht="13.5" thickBot="1" x14ac:dyDescent="0.35">
      <c r="B87" s="424" t="s">
        <v>13</v>
      </c>
      <c r="C87" s="425"/>
      <c r="D87" s="427">
        <f>+D84+D86</f>
        <v>14436362.609999985</v>
      </c>
      <c r="E87" s="427">
        <f>+E84+E86</f>
        <v>3826700.8200000008</v>
      </c>
      <c r="F87" s="427">
        <f>+F84+F86</f>
        <v>18263063.429999996</v>
      </c>
      <c r="G87" s="291"/>
      <c r="H87" s="371"/>
      <c r="I87" s="372"/>
    </row>
    <row r="88" spans="2:9" ht="13" thickTop="1" x14ac:dyDescent="0.25">
      <c r="D88" s="433"/>
      <c r="E88" s="273"/>
      <c r="F88" s="434">
        <f>+F87-'[1]Forma A'!K50</f>
        <v>0</v>
      </c>
      <c r="G88" s="435"/>
      <c r="H88" s="436"/>
    </row>
    <row r="89" spans="2:9" ht="13" x14ac:dyDescent="0.3">
      <c r="B89" s="426" t="s">
        <v>304</v>
      </c>
      <c r="D89" s="433"/>
      <c r="E89" s="273"/>
      <c r="F89" s="437">
        <f>+F87/'[1]Forma A'!K45</f>
        <v>0.17301802285811854</v>
      </c>
    </row>
    <row r="90" spans="2:9" ht="13" x14ac:dyDescent="0.3">
      <c r="B90" s="426" t="s">
        <v>305</v>
      </c>
      <c r="D90" s="433"/>
      <c r="E90" s="433"/>
      <c r="F90" s="437">
        <f>+F87/'[1]Forma A'!K45</f>
        <v>0.17301802285811854</v>
      </c>
    </row>
    <row r="93" spans="2:9" x14ac:dyDescent="0.25">
      <c r="B93" s="438" t="s">
        <v>306</v>
      </c>
    </row>
    <row r="94" spans="2:9" ht="27" customHeight="1" x14ac:dyDescent="0.25">
      <c r="B94" s="439" t="s">
        <v>307</v>
      </c>
      <c r="C94" s="523" t="s">
        <v>308</v>
      </c>
      <c r="D94" s="523"/>
      <c r="E94" s="523"/>
      <c r="F94" s="523"/>
    </row>
    <row r="95" spans="2:9" x14ac:dyDescent="0.25">
      <c r="C95" s="440"/>
      <c r="D95" s="441"/>
      <c r="E95" s="441"/>
      <c r="F95" s="441"/>
    </row>
    <row r="96" spans="2:9" x14ac:dyDescent="0.25">
      <c r="C96" s="442"/>
      <c r="D96" s="443"/>
      <c r="E96" s="443"/>
      <c r="F96" s="443"/>
    </row>
    <row r="97" spans="3:9" s="115" customFormat="1" x14ac:dyDescent="0.25">
      <c r="C97" s="442"/>
      <c r="D97" s="443"/>
      <c r="E97" s="444"/>
      <c r="F97" s="443"/>
      <c r="H97" s="35"/>
      <c r="I97" s="35"/>
    </row>
    <row r="98" spans="3:9" s="115" customFormat="1" x14ac:dyDescent="0.25">
      <c r="C98" s="442"/>
      <c r="D98" s="443"/>
      <c r="E98" s="443"/>
      <c r="F98" s="443"/>
      <c r="H98" s="35"/>
      <c r="I98" s="35"/>
    </row>
    <row r="99" spans="3:9" s="115" customFormat="1" x14ac:dyDescent="0.25">
      <c r="C99" s="273"/>
      <c r="D99" s="319"/>
      <c r="E99" s="319"/>
      <c r="F99" s="319"/>
      <c r="H99" s="35"/>
      <c r="I99" s="35"/>
    </row>
    <row r="100" spans="3:9" s="115" customFormat="1" x14ac:dyDescent="0.25">
      <c r="C100" s="273"/>
      <c r="D100" s="319"/>
      <c r="E100" s="319"/>
      <c r="F100" s="319"/>
      <c r="H100" s="35"/>
      <c r="I100" s="35"/>
    </row>
  </sheetData>
  <mergeCells count="5">
    <mergeCell ref="B2:F2"/>
    <mergeCell ref="B3:F3"/>
    <mergeCell ref="B4:F4"/>
    <mergeCell ref="B5:F5"/>
    <mergeCell ref="C94:F94"/>
  </mergeCell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showGridLines="0" topLeftCell="A16" workbookViewId="0">
      <selection activeCell="H82" sqref="H82"/>
    </sheetView>
  </sheetViews>
  <sheetFormatPr baseColWidth="10" defaultRowHeight="12.5" x14ac:dyDescent="0.25"/>
  <cols>
    <col min="1" max="1" width="6.1796875" style="35" customWidth="1"/>
    <col min="2" max="2" width="53.7265625" style="35" customWidth="1"/>
    <col min="3" max="3" width="17" style="35" customWidth="1"/>
    <col min="4" max="4" width="17.1796875" style="35" customWidth="1"/>
    <col min="5" max="256" width="9.1796875" style="35" customWidth="1"/>
    <col min="257" max="257" width="6.1796875" style="35" customWidth="1"/>
    <col min="258" max="258" width="53.7265625" style="35" customWidth="1"/>
    <col min="259" max="259" width="17" style="35" customWidth="1"/>
    <col min="260" max="260" width="17.1796875" style="35" customWidth="1"/>
    <col min="261" max="512" width="9.1796875" style="35" customWidth="1"/>
    <col min="513" max="513" width="6.1796875" style="35" customWidth="1"/>
    <col min="514" max="514" width="53.7265625" style="35" customWidth="1"/>
    <col min="515" max="515" width="17" style="35" customWidth="1"/>
    <col min="516" max="516" width="17.1796875" style="35" customWidth="1"/>
    <col min="517" max="768" width="9.1796875" style="35" customWidth="1"/>
    <col min="769" max="769" width="6.1796875" style="35" customWidth="1"/>
    <col min="770" max="770" width="53.7265625" style="35" customWidth="1"/>
    <col min="771" max="771" width="17" style="35" customWidth="1"/>
    <col min="772" max="772" width="17.1796875" style="35" customWidth="1"/>
    <col min="773" max="1024" width="9.1796875" style="35" customWidth="1"/>
    <col min="1025" max="1025" width="6.1796875" style="35" customWidth="1"/>
    <col min="1026" max="1026" width="53.7265625" style="35" customWidth="1"/>
    <col min="1027" max="1027" width="17" style="35" customWidth="1"/>
    <col min="1028" max="1028" width="17.1796875" style="35" customWidth="1"/>
    <col min="1029" max="1280" width="9.1796875" style="35" customWidth="1"/>
    <col min="1281" max="1281" width="6.1796875" style="35" customWidth="1"/>
    <col min="1282" max="1282" width="53.7265625" style="35" customWidth="1"/>
    <col min="1283" max="1283" width="17" style="35" customWidth="1"/>
    <col min="1284" max="1284" width="17.1796875" style="35" customWidth="1"/>
    <col min="1285" max="1536" width="9.1796875" style="35" customWidth="1"/>
    <col min="1537" max="1537" width="6.1796875" style="35" customWidth="1"/>
    <col min="1538" max="1538" width="53.7265625" style="35" customWidth="1"/>
    <col min="1539" max="1539" width="17" style="35" customWidth="1"/>
    <col min="1540" max="1540" width="17.1796875" style="35" customWidth="1"/>
    <col min="1541" max="1792" width="9.1796875" style="35" customWidth="1"/>
    <col min="1793" max="1793" width="6.1796875" style="35" customWidth="1"/>
    <col min="1794" max="1794" width="53.7265625" style="35" customWidth="1"/>
    <col min="1795" max="1795" width="17" style="35" customWidth="1"/>
    <col min="1796" max="1796" width="17.1796875" style="35" customWidth="1"/>
    <col min="1797" max="2048" width="9.1796875" style="35" customWidth="1"/>
    <col min="2049" max="2049" width="6.1796875" style="35" customWidth="1"/>
    <col min="2050" max="2050" width="53.7265625" style="35" customWidth="1"/>
    <col min="2051" max="2051" width="17" style="35" customWidth="1"/>
    <col min="2052" max="2052" width="17.1796875" style="35" customWidth="1"/>
    <col min="2053" max="2304" width="9.1796875" style="35" customWidth="1"/>
    <col min="2305" max="2305" width="6.1796875" style="35" customWidth="1"/>
    <col min="2306" max="2306" width="53.7265625" style="35" customWidth="1"/>
    <col min="2307" max="2307" width="17" style="35" customWidth="1"/>
    <col min="2308" max="2308" width="17.1796875" style="35" customWidth="1"/>
    <col min="2309" max="2560" width="9.1796875" style="35" customWidth="1"/>
    <col min="2561" max="2561" width="6.1796875" style="35" customWidth="1"/>
    <col min="2562" max="2562" width="53.7265625" style="35" customWidth="1"/>
    <col min="2563" max="2563" width="17" style="35" customWidth="1"/>
    <col min="2564" max="2564" width="17.1796875" style="35" customWidth="1"/>
    <col min="2565" max="2816" width="9.1796875" style="35" customWidth="1"/>
    <col min="2817" max="2817" width="6.1796875" style="35" customWidth="1"/>
    <col min="2818" max="2818" width="53.7265625" style="35" customWidth="1"/>
    <col min="2819" max="2819" width="17" style="35" customWidth="1"/>
    <col min="2820" max="2820" width="17.1796875" style="35" customWidth="1"/>
    <col min="2821" max="3072" width="9.1796875" style="35" customWidth="1"/>
    <col min="3073" max="3073" width="6.1796875" style="35" customWidth="1"/>
    <col min="3074" max="3074" width="53.7265625" style="35" customWidth="1"/>
    <col min="3075" max="3075" width="17" style="35" customWidth="1"/>
    <col min="3076" max="3076" width="17.1796875" style="35" customWidth="1"/>
    <col min="3077" max="3328" width="9.1796875" style="35" customWidth="1"/>
    <col min="3329" max="3329" width="6.1796875" style="35" customWidth="1"/>
    <col min="3330" max="3330" width="53.7265625" style="35" customWidth="1"/>
    <col min="3331" max="3331" width="17" style="35" customWidth="1"/>
    <col min="3332" max="3332" width="17.1796875" style="35" customWidth="1"/>
    <col min="3333" max="3584" width="9.1796875" style="35" customWidth="1"/>
    <col min="3585" max="3585" width="6.1796875" style="35" customWidth="1"/>
    <col min="3586" max="3586" width="53.7265625" style="35" customWidth="1"/>
    <col min="3587" max="3587" width="17" style="35" customWidth="1"/>
    <col min="3588" max="3588" width="17.1796875" style="35" customWidth="1"/>
    <col min="3589" max="3840" width="9.1796875" style="35" customWidth="1"/>
    <col min="3841" max="3841" width="6.1796875" style="35" customWidth="1"/>
    <col min="3842" max="3842" width="53.7265625" style="35" customWidth="1"/>
    <col min="3843" max="3843" width="17" style="35" customWidth="1"/>
    <col min="3844" max="3844" width="17.1796875" style="35" customWidth="1"/>
    <col min="3845" max="4096" width="9.1796875" style="35" customWidth="1"/>
    <col min="4097" max="4097" width="6.1796875" style="35" customWidth="1"/>
    <col min="4098" max="4098" width="53.7265625" style="35" customWidth="1"/>
    <col min="4099" max="4099" width="17" style="35" customWidth="1"/>
    <col min="4100" max="4100" width="17.1796875" style="35" customWidth="1"/>
    <col min="4101" max="4352" width="9.1796875" style="35" customWidth="1"/>
    <col min="4353" max="4353" width="6.1796875" style="35" customWidth="1"/>
    <col min="4354" max="4354" width="53.7265625" style="35" customWidth="1"/>
    <col min="4355" max="4355" width="17" style="35" customWidth="1"/>
    <col min="4356" max="4356" width="17.1796875" style="35" customWidth="1"/>
    <col min="4357" max="4608" width="9.1796875" style="35" customWidth="1"/>
    <col min="4609" max="4609" width="6.1796875" style="35" customWidth="1"/>
    <col min="4610" max="4610" width="53.7265625" style="35" customWidth="1"/>
    <col min="4611" max="4611" width="17" style="35" customWidth="1"/>
    <col min="4612" max="4612" width="17.1796875" style="35" customWidth="1"/>
    <col min="4613" max="4864" width="9.1796875" style="35" customWidth="1"/>
    <col min="4865" max="4865" width="6.1796875" style="35" customWidth="1"/>
    <col min="4866" max="4866" width="53.7265625" style="35" customWidth="1"/>
    <col min="4867" max="4867" width="17" style="35" customWidth="1"/>
    <col min="4868" max="4868" width="17.1796875" style="35" customWidth="1"/>
    <col min="4869" max="5120" width="9.1796875" style="35" customWidth="1"/>
    <col min="5121" max="5121" width="6.1796875" style="35" customWidth="1"/>
    <col min="5122" max="5122" width="53.7265625" style="35" customWidth="1"/>
    <col min="5123" max="5123" width="17" style="35" customWidth="1"/>
    <col min="5124" max="5124" width="17.1796875" style="35" customWidth="1"/>
    <col min="5125" max="5376" width="9.1796875" style="35" customWidth="1"/>
    <col min="5377" max="5377" width="6.1796875" style="35" customWidth="1"/>
    <col min="5378" max="5378" width="53.7265625" style="35" customWidth="1"/>
    <col min="5379" max="5379" width="17" style="35" customWidth="1"/>
    <col min="5380" max="5380" width="17.1796875" style="35" customWidth="1"/>
    <col min="5381" max="5632" width="9.1796875" style="35" customWidth="1"/>
    <col min="5633" max="5633" width="6.1796875" style="35" customWidth="1"/>
    <col min="5634" max="5634" width="53.7265625" style="35" customWidth="1"/>
    <col min="5635" max="5635" width="17" style="35" customWidth="1"/>
    <col min="5636" max="5636" width="17.1796875" style="35" customWidth="1"/>
    <col min="5637" max="5888" width="9.1796875" style="35" customWidth="1"/>
    <col min="5889" max="5889" width="6.1796875" style="35" customWidth="1"/>
    <col min="5890" max="5890" width="53.7265625" style="35" customWidth="1"/>
    <col min="5891" max="5891" width="17" style="35" customWidth="1"/>
    <col min="5892" max="5892" width="17.1796875" style="35" customWidth="1"/>
    <col min="5893" max="6144" width="9.1796875" style="35" customWidth="1"/>
    <col min="6145" max="6145" width="6.1796875" style="35" customWidth="1"/>
    <col min="6146" max="6146" width="53.7265625" style="35" customWidth="1"/>
    <col min="6147" max="6147" width="17" style="35" customWidth="1"/>
    <col min="6148" max="6148" width="17.1796875" style="35" customWidth="1"/>
    <col min="6149" max="6400" width="9.1796875" style="35" customWidth="1"/>
    <col min="6401" max="6401" width="6.1796875" style="35" customWidth="1"/>
    <col min="6402" max="6402" width="53.7265625" style="35" customWidth="1"/>
    <col min="6403" max="6403" width="17" style="35" customWidth="1"/>
    <col min="6404" max="6404" width="17.1796875" style="35" customWidth="1"/>
    <col min="6405" max="6656" width="9.1796875" style="35" customWidth="1"/>
    <col min="6657" max="6657" width="6.1796875" style="35" customWidth="1"/>
    <col min="6658" max="6658" width="53.7265625" style="35" customWidth="1"/>
    <col min="6659" max="6659" width="17" style="35" customWidth="1"/>
    <col min="6660" max="6660" width="17.1796875" style="35" customWidth="1"/>
    <col min="6661" max="6912" width="9.1796875" style="35" customWidth="1"/>
    <col min="6913" max="6913" width="6.1796875" style="35" customWidth="1"/>
    <col min="6914" max="6914" width="53.7265625" style="35" customWidth="1"/>
    <col min="6915" max="6915" width="17" style="35" customWidth="1"/>
    <col min="6916" max="6916" width="17.1796875" style="35" customWidth="1"/>
    <col min="6917" max="7168" width="9.1796875" style="35" customWidth="1"/>
    <col min="7169" max="7169" width="6.1796875" style="35" customWidth="1"/>
    <col min="7170" max="7170" width="53.7265625" style="35" customWidth="1"/>
    <col min="7171" max="7171" width="17" style="35" customWidth="1"/>
    <col min="7172" max="7172" width="17.1796875" style="35" customWidth="1"/>
    <col min="7173" max="7424" width="9.1796875" style="35" customWidth="1"/>
    <col min="7425" max="7425" width="6.1796875" style="35" customWidth="1"/>
    <col min="7426" max="7426" width="53.7265625" style="35" customWidth="1"/>
    <col min="7427" max="7427" width="17" style="35" customWidth="1"/>
    <col min="7428" max="7428" width="17.1796875" style="35" customWidth="1"/>
    <col min="7429" max="7680" width="9.1796875" style="35" customWidth="1"/>
    <col min="7681" max="7681" width="6.1796875" style="35" customWidth="1"/>
    <col min="7682" max="7682" width="53.7265625" style="35" customWidth="1"/>
    <col min="7683" max="7683" width="17" style="35" customWidth="1"/>
    <col min="7684" max="7684" width="17.1796875" style="35" customWidth="1"/>
    <col min="7685" max="7936" width="9.1796875" style="35" customWidth="1"/>
    <col min="7937" max="7937" width="6.1796875" style="35" customWidth="1"/>
    <col min="7938" max="7938" width="53.7265625" style="35" customWidth="1"/>
    <col min="7939" max="7939" width="17" style="35" customWidth="1"/>
    <col min="7940" max="7940" width="17.1796875" style="35" customWidth="1"/>
    <col min="7941" max="8192" width="9.1796875" style="35" customWidth="1"/>
    <col min="8193" max="8193" width="6.1796875" style="35" customWidth="1"/>
    <col min="8194" max="8194" width="53.7265625" style="35" customWidth="1"/>
    <col min="8195" max="8195" width="17" style="35" customWidth="1"/>
    <col min="8196" max="8196" width="17.1796875" style="35" customWidth="1"/>
    <col min="8197" max="8448" width="9.1796875" style="35" customWidth="1"/>
    <col min="8449" max="8449" width="6.1796875" style="35" customWidth="1"/>
    <col min="8450" max="8450" width="53.7265625" style="35" customWidth="1"/>
    <col min="8451" max="8451" width="17" style="35" customWidth="1"/>
    <col min="8452" max="8452" width="17.1796875" style="35" customWidth="1"/>
    <col min="8453" max="8704" width="9.1796875" style="35" customWidth="1"/>
    <col min="8705" max="8705" width="6.1796875" style="35" customWidth="1"/>
    <col min="8706" max="8706" width="53.7265625" style="35" customWidth="1"/>
    <col min="8707" max="8707" width="17" style="35" customWidth="1"/>
    <col min="8708" max="8708" width="17.1796875" style="35" customWidth="1"/>
    <col min="8709" max="8960" width="9.1796875" style="35" customWidth="1"/>
    <col min="8961" max="8961" width="6.1796875" style="35" customWidth="1"/>
    <col min="8962" max="8962" width="53.7265625" style="35" customWidth="1"/>
    <col min="8963" max="8963" width="17" style="35" customWidth="1"/>
    <col min="8964" max="8964" width="17.1796875" style="35" customWidth="1"/>
    <col min="8965" max="9216" width="9.1796875" style="35" customWidth="1"/>
    <col min="9217" max="9217" width="6.1796875" style="35" customWidth="1"/>
    <col min="9218" max="9218" width="53.7265625" style="35" customWidth="1"/>
    <col min="9219" max="9219" width="17" style="35" customWidth="1"/>
    <col min="9220" max="9220" width="17.1796875" style="35" customWidth="1"/>
    <col min="9221" max="9472" width="9.1796875" style="35" customWidth="1"/>
    <col min="9473" max="9473" width="6.1796875" style="35" customWidth="1"/>
    <col min="9474" max="9474" width="53.7265625" style="35" customWidth="1"/>
    <col min="9475" max="9475" width="17" style="35" customWidth="1"/>
    <col min="9476" max="9476" width="17.1796875" style="35" customWidth="1"/>
    <col min="9477" max="9728" width="9.1796875" style="35" customWidth="1"/>
    <col min="9729" max="9729" width="6.1796875" style="35" customWidth="1"/>
    <col min="9730" max="9730" width="53.7265625" style="35" customWidth="1"/>
    <col min="9731" max="9731" width="17" style="35" customWidth="1"/>
    <col min="9732" max="9732" width="17.1796875" style="35" customWidth="1"/>
    <col min="9733" max="9984" width="9.1796875" style="35" customWidth="1"/>
    <col min="9985" max="9985" width="6.1796875" style="35" customWidth="1"/>
    <col min="9986" max="9986" width="53.7265625" style="35" customWidth="1"/>
    <col min="9987" max="9987" width="17" style="35" customWidth="1"/>
    <col min="9988" max="9988" width="17.1796875" style="35" customWidth="1"/>
    <col min="9989" max="10240" width="9.1796875" style="35" customWidth="1"/>
    <col min="10241" max="10241" width="6.1796875" style="35" customWidth="1"/>
    <col min="10242" max="10242" width="53.7265625" style="35" customWidth="1"/>
    <col min="10243" max="10243" width="17" style="35" customWidth="1"/>
    <col min="10244" max="10244" width="17.1796875" style="35" customWidth="1"/>
    <col min="10245" max="10496" width="9.1796875" style="35" customWidth="1"/>
    <col min="10497" max="10497" width="6.1796875" style="35" customWidth="1"/>
    <col min="10498" max="10498" width="53.7265625" style="35" customWidth="1"/>
    <col min="10499" max="10499" width="17" style="35" customWidth="1"/>
    <col min="10500" max="10500" width="17.1796875" style="35" customWidth="1"/>
    <col min="10501" max="10752" width="9.1796875" style="35" customWidth="1"/>
    <col min="10753" max="10753" width="6.1796875" style="35" customWidth="1"/>
    <col min="10754" max="10754" width="53.7265625" style="35" customWidth="1"/>
    <col min="10755" max="10755" width="17" style="35" customWidth="1"/>
    <col min="10756" max="10756" width="17.1796875" style="35" customWidth="1"/>
    <col min="10757" max="11008" width="9.1796875" style="35" customWidth="1"/>
    <col min="11009" max="11009" width="6.1796875" style="35" customWidth="1"/>
    <col min="11010" max="11010" width="53.7265625" style="35" customWidth="1"/>
    <col min="11011" max="11011" width="17" style="35" customWidth="1"/>
    <col min="11012" max="11012" width="17.1796875" style="35" customWidth="1"/>
    <col min="11013" max="11264" width="9.1796875" style="35" customWidth="1"/>
    <col min="11265" max="11265" width="6.1796875" style="35" customWidth="1"/>
    <col min="11266" max="11266" width="53.7265625" style="35" customWidth="1"/>
    <col min="11267" max="11267" width="17" style="35" customWidth="1"/>
    <col min="11268" max="11268" width="17.1796875" style="35" customWidth="1"/>
    <col min="11269" max="11520" width="9.1796875" style="35" customWidth="1"/>
    <col min="11521" max="11521" width="6.1796875" style="35" customWidth="1"/>
    <col min="11522" max="11522" width="53.7265625" style="35" customWidth="1"/>
    <col min="11523" max="11523" width="17" style="35" customWidth="1"/>
    <col min="11524" max="11524" width="17.1796875" style="35" customWidth="1"/>
    <col min="11525" max="11776" width="9.1796875" style="35" customWidth="1"/>
    <col min="11777" max="11777" width="6.1796875" style="35" customWidth="1"/>
    <col min="11778" max="11778" width="53.7265625" style="35" customWidth="1"/>
    <col min="11779" max="11779" width="17" style="35" customWidth="1"/>
    <col min="11780" max="11780" width="17.1796875" style="35" customWidth="1"/>
    <col min="11781" max="12032" width="9.1796875" style="35" customWidth="1"/>
    <col min="12033" max="12033" width="6.1796875" style="35" customWidth="1"/>
    <col min="12034" max="12034" width="53.7265625" style="35" customWidth="1"/>
    <col min="12035" max="12035" width="17" style="35" customWidth="1"/>
    <col min="12036" max="12036" width="17.1796875" style="35" customWidth="1"/>
    <col min="12037" max="12288" width="9.1796875" style="35" customWidth="1"/>
    <col min="12289" max="12289" width="6.1796875" style="35" customWidth="1"/>
    <col min="12290" max="12290" width="53.7265625" style="35" customWidth="1"/>
    <col min="12291" max="12291" width="17" style="35" customWidth="1"/>
    <col min="12292" max="12292" width="17.1796875" style="35" customWidth="1"/>
    <col min="12293" max="12544" width="9.1796875" style="35" customWidth="1"/>
    <col min="12545" max="12545" width="6.1796875" style="35" customWidth="1"/>
    <col min="12546" max="12546" width="53.7265625" style="35" customWidth="1"/>
    <col min="12547" max="12547" width="17" style="35" customWidth="1"/>
    <col min="12548" max="12548" width="17.1796875" style="35" customWidth="1"/>
    <col min="12549" max="12800" width="9.1796875" style="35" customWidth="1"/>
    <col min="12801" max="12801" width="6.1796875" style="35" customWidth="1"/>
    <col min="12802" max="12802" width="53.7265625" style="35" customWidth="1"/>
    <col min="12803" max="12803" width="17" style="35" customWidth="1"/>
    <col min="12804" max="12804" width="17.1796875" style="35" customWidth="1"/>
    <col min="12805" max="13056" width="9.1796875" style="35" customWidth="1"/>
    <col min="13057" max="13057" width="6.1796875" style="35" customWidth="1"/>
    <col min="13058" max="13058" width="53.7265625" style="35" customWidth="1"/>
    <col min="13059" max="13059" width="17" style="35" customWidth="1"/>
    <col min="13060" max="13060" width="17.1796875" style="35" customWidth="1"/>
    <col min="13061" max="13312" width="9.1796875" style="35" customWidth="1"/>
    <col min="13313" max="13313" width="6.1796875" style="35" customWidth="1"/>
    <col min="13314" max="13314" width="53.7265625" style="35" customWidth="1"/>
    <col min="13315" max="13315" width="17" style="35" customWidth="1"/>
    <col min="13316" max="13316" width="17.1796875" style="35" customWidth="1"/>
    <col min="13317" max="13568" width="9.1796875" style="35" customWidth="1"/>
    <col min="13569" max="13569" width="6.1796875" style="35" customWidth="1"/>
    <col min="13570" max="13570" width="53.7265625" style="35" customWidth="1"/>
    <col min="13571" max="13571" width="17" style="35" customWidth="1"/>
    <col min="13572" max="13572" width="17.1796875" style="35" customWidth="1"/>
    <col min="13573" max="13824" width="9.1796875" style="35" customWidth="1"/>
    <col min="13825" max="13825" width="6.1796875" style="35" customWidth="1"/>
    <col min="13826" max="13826" width="53.7265625" style="35" customWidth="1"/>
    <col min="13827" max="13827" width="17" style="35" customWidth="1"/>
    <col min="13828" max="13828" width="17.1796875" style="35" customWidth="1"/>
    <col min="13829" max="14080" width="9.1796875" style="35" customWidth="1"/>
    <col min="14081" max="14081" width="6.1796875" style="35" customWidth="1"/>
    <col min="14082" max="14082" width="53.7265625" style="35" customWidth="1"/>
    <col min="14083" max="14083" width="17" style="35" customWidth="1"/>
    <col min="14084" max="14084" width="17.1796875" style="35" customWidth="1"/>
    <col min="14085" max="14336" width="9.1796875" style="35" customWidth="1"/>
    <col min="14337" max="14337" width="6.1796875" style="35" customWidth="1"/>
    <col min="14338" max="14338" width="53.7265625" style="35" customWidth="1"/>
    <col min="14339" max="14339" width="17" style="35" customWidth="1"/>
    <col min="14340" max="14340" width="17.1796875" style="35" customWidth="1"/>
    <col min="14341" max="14592" width="9.1796875" style="35" customWidth="1"/>
    <col min="14593" max="14593" width="6.1796875" style="35" customWidth="1"/>
    <col min="14594" max="14594" width="53.7265625" style="35" customWidth="1"/>
    <col min="14595" max="14595" width="17" style="35" customWidth="1"/>
    <col min="14596" max="14596" width="17.1796875" style="35" customWidth="1"/>
    <col min="14597" max="14848" width="9.1796875" style="35" customWidth="1"/>
    <col min="14849" max="14849" width="6.1796875" style="35" customWidth="1"/>
    <col min="14850" max="14850" width="53.7265625" style="35" customWidth="1"/>
    <col min="14851" max="14851" width="17" style="35" customWidth="1"/>
    <col min="14852" max="14852" width="17.1796875" style="35" customWidth="1"/>
    <col min="14853" max="15104" width="9.1796875" style="35" customWidth="1"/>
    <col min="15105" max="15105" width="6.1796875" style="35" customWidth="1"/>
    <col min="15106" max="15106" width="53.7265625" style="35" customWidth="1"/>
    <col min="15107" max="15107" width="17" style="35" customWidth="1"/>
    <col min="15108" max="15108" width="17.1796875" style="35" customWidth="1"/>
    <col min="15109" max="15360" width="9.1796875" style="35" customWidth="1"/>
    <col min="15361" max="15361" width="6.1796875" style="35" customWidth="1"/>
    <col min="15362" max="15362" width="53.7265625" style="35" customWidth="1"/>
    <col min="15363" max="15363" width="17" style="35" customWidth="1"/>
    <col min="15364" max="15364" width="17.1796875" style="35" customWidth="1"/>
    <col min="15365" max="15616" width="9.1796875" style="35" customWidth="1"/>
    <col min="15617" max="15617" width="6.1796875" style="35" customWidth="1"/>
    <col min="15618" max="15618" width="53.7265625" style="35" customWidth="1"/>
    <col min="15619" max="15619" width="17" style="35" customWidth="1"/>
    <col min="15620" max="15620" width="17.1796875" style="35" customWidth="1"/>
    <col min="15621" max="15872" width="9.1796875" style="35" customWidth="1"/>
    <col min="15873" max="15873" width="6.1796875" style="35" customWidth="1"/>
    <col min="15874" max="15874" width="53.7265625" style="35" customWidth="1"/>
    <col min="15875" max="15875" width="17" style="35" customWidth="1"/>
    <col min="15876" max="15876" width="17.1796875" style="35" customWidth="1"/>
    <col min="15877" max="16128" width="9.1796875" style="35" customWidth="1"/>
    <col min="16129" max="16129" width="6.1796875" style="35" customWidth="1"/>
    <col min="16130" max="16130" width="53.7265625" style="35" customWidth="1"/>
    <col min="16131" max="16131" width="17" style="35" customWidth="1"/>
    <col min="16132" max="16132" width="17.1796875" style="35" customWidth="1"/>
    <col min="16133" max="16384" width="9.1796875" style="35" customWidth="1"/>
  </cols>
  <sheetData>
    <row r="1" spans="1:4" x14ac:dyDescent="0.25">
      <c r="A1" s="524" t="s">
        <v>311</v>
      </c>
      <c r="B1" s="524" t="s">
        <v>312</v>
      </c>
      <c r="C1" s="446" t="s">
        <v>55</v>
      </c>
      <c r="D1" s="446" t="s">
        <v>0</v>
      </c>
    </row>
    <row r="2" spans="1:4" x14ac:dyDescent="0.25">
      <c r="A2" s="524"/>
      <c r="B2" s="524"/>
      <c r="C2" s="446" t="s">
        <v>313</v>
      </c>
      <c r="D2" s="446" t="s">
        <v>314</v>
      </c>
    </row>
    <row r="3" spans="1:4" x14ac:dyDescent="0.25">
      <c r="A3" s="447">
        <v>100</v>
      </c>
      <c r="B3" s="448" t="s">
        <v>315</v>
      </c>
      <c r="C3" s="449" t="s">
        <v>316</v>
      </c>
      <c r="D3" s="449" t="s">
        <v>316</v>
      </c>
    </row>
    <row r="4" spans="1:4" x14ac:dyDescent="0.25">
      <c r="A4" s="447">
        <v>120</v>
      </c>
      <c r="B4" s="448" t="s">
        <v>317</v>
      </c>
      <c r="C4" s="450">
        <v>947097558.13</v>
      </c>
      <c r="D4" s="450">
        <v>75767804.650000006</v>
      </c>
    </row>
    <row r="5" spans="1:4" x14ac:dyDescent="0.25">
      <c r="A5" s="447">
        <v>140</v>
      </c>
      <c r="B5" s="448" t="s">
        <v>318</v>
      </c>
      <c r="C5" s="450" t="s">
        <v>316</v>
      </c>
      <c r="D5" s="450" t="s">
        <v>316</v>
      </c>
    </row>
    <row r="6" spans="1:4" x14ac:dyDescent="0.25">
      <c r="A6" s="447">
        <v>200</v>
      </c>
      <c r="B6" s="448" t="s">
        <v>319</v>
      </c>
      <c r="C6" s="451">
        <v>947097558.13</v>
      </c>
      <c r="D6" s="451">
        <v>75767804.650000006</v>
      </c>
    </row>
    <row r="7" spans="1:4" x14ac:dyDescent="0.25">
      <c r="A7" s="447">
        <v>300</v>
      </c>
      <c r="B7" s="448" t="s">
        <v>320</v>
      </c>
      <c r="C7" s="449" t="s">
        <v>316</v>
      </c>
      <c r="D7" s="449" t="s">
        <v>316</v>
      </c>
    </row>
    <row r="8" spans="1:4" x14ac:dyDescent="0.25">
      <c r="A8" s="447">
        <v>400</v>
      </c>
      <c r="B8" s="448" t="s">
        <v>321</v>
      </c>
      <c r="C8" s="451">
        <v>649514</v>
      </c>
      <c r="D8" s="451">
        <v>64951.4</v>
      </c>
    </row>
    <row r="9" spans="1:4" x14ac:dyDescent="0.25">
      <c r="A9" s="447">
        <v>500</v>
      </c>
      <c r="B9" s="448" t="s">
        <v>322</v>
      </c>
      <c r="C9" s="450" t="s">
        <v>316</v>
      </c>
      <c r="D9" s="450" t="s">
        <v>316</v>
      </c>
    </row>
    <row r="10" spans="1:4" x14ac:dyDescent="0.25">
      <c r="A10" s="447">
        <v>600</v>
      </c>
      <c r="B10" s="448" t="s">
        <v>323</v>
      </c>
      <c r="C10" s="450" t="s">
        <v>316</v>
      </c>
      <c r="D10" s="450" t="s">
        <v>316</v>
      </c>
    </row>
    <row r="11" spans="1:4" x14ac:dyDescent="0.25">
      <c r="A11" s="447">
        <v>700</v>
      </c>
      <c r="B11" s="448" t="s">
        <v>324</v>
      </c>
      <c r="C11" s="450">
        <v>649514</v>
      </c>
      <c r="D11" s="450">
        <v>64951.4</v>
      </c>
    </row>
    <row r="12" spans="1:4" x14ac:dyDescent="0.25">
      <c r="A12" s="447">
        <v>800</v>
      </c>
      <c r="B12" s="448" t="s">
        <v>325</v>
      </c>
      <c r="C12" s="450" t="s">
        <v>316</v>
      </c>
      <c r="D12" s="450" t="s">
        <v>316</v>
      </c>
    </row>
    <row r="13" spans="1:4" x14ac:dyDescent="0.25">
      <c r="A13" s="447">
        <v>900</v>
      </c>
      <c r="B13" s="448" t="s">
        <v>326</v>
      </c>
      <c r="C13" s="451" t="s">
        <v>316</v>
      </c>
      <c r="D13" s="451" t="s">
        <v>316</v>
      </c>
    </row>
    <row r="14" spans="1:4" x14ac:dyDescent="0.25">
      <c r="A14" s="447">
        <v>1000</v>
      </c>
      <c r="B14" s="448" t="s">
        <v>327</v>
      </c>
      <c r="C14" s="450" t="s">
        <v>316</v>
      </c>
      <c r="D14" s="450" t="s">
        <v>316</v>
      </c>
    </row>
    <row r="15" spans="1:4" x14ac:dyDescent="0.25">
      <c r="A15" s="447">
        <v>1100</v>
      </c>
      <c r="B15" s="448" t="s">
        <v>328</v>
      </c>
      <c r="C15" s="450" t="s">
        <v>316</v>
      </c>
      <c r="D15" s="450" t="s">
        <v>316</v>
      </c>
    </row>
    <row r="16" spans="1:4" x14ac:dyDescent="0.25">
      <c r="A16" s="447">
        <v>1200</v>
      </c>
      <c r="B16" s="448" t="s">
        <v>329</v>
      </c>
      <c r="C16" s="450" t="s">
        <v>316</v>
      </c>
      <c r="D16" s="450" t="s">
        <v>316</v>
      </c>
    </row>
    <row r="17" spans="1:4" x14ac:dyDescent="0.25">
      <c r="A17" s="447">
        <v>1300</v>
      </c>
      <c r="B17" s="448" t="s">
        <v>330</v>
      </c>
      <c r="C17" s="451">
        <v>649514</v>
      </c>
      <c r="D17" s="451">
        <v>64951.4</v>
      </c>
    </row>
    <row r="18" spans="1:4" x14ac:dyDescent="0.25">
      <c r="A18" s="447">
        <v>1400</v>
      </c>
      <c r="B18" s="448" t="s">
        <v>331</v>
      </c>
      <c r="C18" s="449" t="s">
        <v>316</v>
      </c>
      <c r="D18" s="449" t="s">
        <v>316</v>
      </c>
    </row>
    <row r="19" spans="1:4" x14ac:dyDescent="0.25">
      <c r="A19" s="447">
        <v>1500</v>
      </c>
      <c r="B19" s="448" t="s">
        <v>332</v>
      </c>
      <c r="C19" s="450">
        <v>154018054.09999999</v>
      </c>
      <c r="D19" s="450">
        <v>15401805.41</v>
      </c>
    </row>
    <row r="20" spans="1:4" x14ac:dyDescent="0.25">
      <c r="A20" s="447">
        <v>1600</v>
      </c>
      <c r="B20" s="448" t="s">
        <v>333</v>
      </c>
      <c r="C20" s="450" t="s">
        <v>316</v>
      </c>
      <c r="D20" s="450" t="s">
        <v>316</v>
      </c>
    </row>
    <row r="21" spans="1:4" x14ac:dyDescent="0.25">
      <c r="A21" s="447">
        <v>1700</v>
      </c>
      <c r="B21" s="448" t="s">
        <v>334</v>
      </c>
      <c r="C21" s="450" t="s">
        <v>316</v>
      </c>
      <c r="D21" s="450" t="s">
        <v>316</v>
      </c>
    </row>
    <row r="22" spans="1:4" x14ac:dyDescent="0.25">
      <c r="A22" s="447">
        <v>1800</v>
      </c>
      <c r="B22" s="448" t="s">
        <v>335</v>
      </c>
      <c r="C22" s="451">
        <v>154018054.09999999</v>
      </c>
      <c r="D22" s="451">
        <v>15401805.41</v>
      </c>
    </row>
    <row r="23" spans="1:4" x14ac:dyDescent="0.25">
      <c r="A23" s="447">
        <v>1900</v>
      </c>
      <c r="B23" s="448" t="s">
        <v>336</v>
      </c>
      <c r="C23" s="451">
        <v>1101765126.23</v>
      </c>
      <c r="D23" s="451">
        <v>91234561.459999993</v>
      </c>
    </row>
    <row r="24" spans="1:4" x14ac:dyDescent="0.25">
      <c r="A24" s="447">
        <v>2000</v>
      </c>
      <c r="B24" s="448" t="s">
        <v>337</v>
      </c>
      <c r="C24" s="449" t="s">
        <v>316</v>
      </c>
      <c r="D24" s="449" t="s">
        <v>316</v>
      </c>
    </row>
    <row r="25" spans="1:4" x14ac:dyDescent="0.25">
      <c r="A25" s="447">
        <v>2100</v>
      </c>
      <c r="B25" s="448" t="s">
        <v>338</v>
      </c>
      <c r="C25" s="452" t="s">
        <v>316</v>
      </c>
      <c r="D25" s="451">
        <v>108926817.97</v>
      </c>
    </row>
    <row r="26" spans="1:4" x14ac:dyDescent="0.25">
      <c r="A26" s="447">
        <v>2200</v>
      </c>
      <c r="B26" s="448" t="s">
        <v>339</v>
      </c>
      <c r="C26" s="452" t="s">
        <v>316</v>
      </c>
      <c r="D26" s="450">
        <v>93460061.159999996</v>
      </c>
    </row>
    <row r="27" spans="1:4" x14ac:dyDescent="0.25">
      <c r="A27" s="447">
        <v>2300</v>
      </c>
      <c r="B27" s="448" t="s">
        <v>340</v>
      </c>
      <c r="C27" s="452" t="s">
        <v>316</v>
      </c>
      <c r="D27" s="450">
        <v>64951.4</v>
      </c>
    </row>
    <row r="28" spans="1:4" x14ac:dyDescent="0.25">
      <c r="A28" s="447">
        <v>2400</v>
      </c>
      <c r="B28" s="448" t="s">
        <v>341</v>
      </c>
      <c r="C28" s="452" t="s">
        <v>316</v>
      </c>
      <c r="D28" s="450">
        <v>15401805.41</v>
      </c>
    </row>
    <row r="29" spans="1:4" x14ac:dyDescent="0.25">
      <c r="A29" s="447">
        <v>2500</v>
      </c>
      <c r="B29" s="448" t="s">
        <v>342</v>
      </c>
      <c r="C29" s="452" t="s">
        <v>316</v>
      </c>
      <c r="D29" s="451">
        <v>46167387.329999998</v>
      </c>
    </row>
    <row r="30" spans="1:4" x14ac:dyDescent="0.25">
      <c r="A30" s="447">
        <v>2600</v>
      </c>
      <c r="B30" s="448" t="s">
        <v>339</v>
      </c>
      <c r="C30" s="452" t="s">
        <v>316</v>
      </c>
      <c r="D30" s="450">
        <v>46167387.329999998</v>
      </c>
    </row>
    <row r="31" spans="1:4" x14ac:dyDescent="0.25">
      <c r="A31" s="447">
        <v>2700</v>
      </c>
      <c r="B31" s="448" t="s">
        <v>340</v>
      </c>
      <c r="C31" s="452" t="s">
        <v>316</v>
      </c>
      <c r="D31" s="450" t="s">
        <v>316</v>
      </c>
    </row>
    <row r="32" spans="1:4" x14ac:dyDescent="0.25">
      <c r="A32" s="447">
        <v>2800</v>
      </c>
      <c r="B32" s="448" t="s">
        <v>343</v>
      </c>
      <c r="C32" s="452" t="s">
        <v>316</v>
      </c>
      <c r="D32" s="450" t="s">
        <v>316</v>
      </c>
    </row>
    <row r="33" spans="1:4" x14ac:dyDescent="0.25">
      <c r="A33" s="447">
        <v>2900</v>
      </c>
      <c r="B33" s="448" t="s">
        <v>344</v>
      </c>
      <c r="C33" s="452" t="s">
        <v>316</v>
      </c>
      <c r="D33" s="451" t="s">
        <v>316</v>
      </c>
    </row>
    <row r="34" spans="1:4" x14ac:dyDescent="0.25">
      <c r="A34" s="447">
        <v>3000</v>
      </c>
      <c r="B34" s="448" t="s">
        <v>340</v>
      </c>
      <c r="C34" s="452" t="s">
        <v>316</v>
      </c>
      <c r="D34" s="450" t="s">
        <v>316</v>
      </c>
    </row>
    <row r="35" spans="1:4" x14ac:dyDescent="0.25">
      <c r="A35" s="447">
        <v>3100</v>
      </c>
      <c r="B35" s="448" t="s">
        <v>72</v>
      </c>
      <c r="C35" s="452" t="s">
        <v>316</v>
      </c>
      <c r="D35" s="451">
        <v>155094205.30000001</v>
      </c>
    </row>
    <row r="36" spans="1:4" x14ac:dyDescent="0.25">
      <c r="A36" s="447">
        <v>3200</v>
      </c>
      <c r="B36" s="448" t="s">
        <v>345</v>
      </c>
      <c r="C36" s="452" t="s">
        <v>316</v>
      </c>
      <c r="D36" s="451">
        <v>14.08</v>
      </c>
    </row>
  </sheetData>
  <mergeCells count="2">
    <mergeCell ref="A1:A2"/>
    <mergeCell ref="B1:B2"/>
  </mergeCells>
  <printOptions gridLinesSet="0"/>
  <pageMargins left="0.75" right="0.75" top="1" bottom="0.75" header="0.5" footer="0.5"/>
  <pageSetup paperSize="0" fitToWidth="0" fitToHeight="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4:S69"/>
  <sheetViews>
    <sheetView topLeftCell="A37" workbookViewId="0">
      <selection activeCell="D1" sqref="D1"/>
    </sheetView>
  </sheetViews>
  <sheetFormatPr baseColWidth="10" defaultRowHeight="12.5" x14ac:dyDescent="0.25"/>
  <cols>
    <col min="1" max="1" width="5.1796875" customWidth="1"/>
    <col min="2" max="2" width="1" customWidth="1"/>
    <col min="3" max="3" width="37.26953125" style="5" customWidth="1"/>
    <col min="4" max="4" width="8" customWidth="1"/>
    <col min="5" max="5" width="40.54296875" customWidth="1"/>
    <col min="6" max="6" width="7.81640625" customWidth="1"/>
    <col min="7" max="7" width="0.81640625" customWidth="1"/>
    <col min="8" max="8" width="42.7265625" customWidth="1"/>
    <col min="9" max="9" width="6.453125" customWidth="1"/>
    <col min="10" max="10" width="0.81640625" customWidth="1"/>
    <col min="11" max="11" width="51.7265625" customWidth="1"/>
    <col min="12" max="13" width="6.26953125" customWidth="1"/>
    <col min="14" max="14" width="0.81640625" customWidth="1"/>
    <col min="18" max="18" width="12.7265625" bestFit="1" customWidth="1"/>
  </cols>
  <sheetData>
    <row r="4" spans="2:14" ht="13.5" customHeight="1" thickBot="1" x14ac:dyDescent="0.35">
      <c r="M4" s="26"/>
    </row>
    <row r="5" spans="2:14" ht="13" hidden="1" thickBot="1" x14ac:dyDescent="0.3"/>
    <row r="6" spans="2:14" ht="21.75" customHeight="1" thickBot="1" x14ac:dyDescent="0.4">
      <c r="B6" s="32"/>
      <c r="C6" s="34" t="s">
        <v>51</v>
      </c>
      <c r="D6" s="31"/>
      <c r="E6" s="31"/>
      <c r="F6" s="31"/>
      <c r="G6" s="31"/>
      <c r="H6" s="31"/>
      <c r="I6" s="31"/>
      <c r="J6" s="31"/>
      <c r="K6" s="533" t="s">
        <v>80</v>
      </c>
      <c r="L6" s="533"/>
      <c r="M6" s="76"/>
      <c r="N6" s="33"/>
    </row>
    <row r="7" spans="2:14" ht="13" x14ac:dyDescent="0.3">
      <c r="B7" s="22"/>
      <c r="C7" s="534" t="s">
        <v>157</v>
      </c>
      <c r="D7" s="535"/>
      <c r="E7" s="535"/>
      <c r="F7" s="536"/>
      <c r="G7" s="35"/>
      <c r="H7" s="534" t="s">
        <v>158</v>
      </c>
      <c r="I7" s="536"/>
      <c r="J7" s="35"/>
      <c r="K7" s="537" t="s">
        <v>53</v>
      </c>
      <c r="L7" s="538"/>
      <c r="M7" s="539"/>
      <c r="N7" s="21"/>
    </row>
    <row r="8" spans="2:14" ht="13" x14ac:dyDescent="0.3">
      <c r="B8" s="22"/>
      <c r="C8" s="526" t="s">
        <v>98</v>
      </c>
      <c r="D8" s="527"/>
      <c r="E8" s="527"/>
      <c r="F8" s="528"/>
      <c r="G8" s="35"/>
      <c r="H8" s="526" t="s">
        <v>99</v>
      </c>
      <c r="I8" s="528"/>
      <c r="J8" s="35"/>
      <c r="K8" s="50" t="s">
        <v>75</v>
      </c>
      <c r="L8" s="48"/>
      <c r="M8" s="49"/>
      <c r="N8" s="21"/>
    </row>
    <row r="9" spans="2:14" ht="13.5" thickBot="1" x14ac:dyDescent="0.35">
      <c r="B9" s="22"/>
      <c r="C9" s="526" t="s">
        <v>48</v>
      </c>
      <c r="D9" s="527"/>
      <c r="E9" s="527"/>
      <c r="F9" s="528"/>
      <c r="G9" s="35"/>
      <c r="H9" s="24" t="s">
        <v>49</v>
      </c>
      <c r="I9" s="21"/>
      <c r="J9" s="35"/>
      <c r="K9" s="50" t="s">
        <v>74</v>
      </c>
      <c r="L9" s="48"/>
      <c r="M9" s="49"/>
      <c r="N9" s="21"/>
    </row>
    <row r="10" spans="2:14" ht="12.75" customHeight="1" thickBot="1" x14ac:dyDescent="0.35">
      <c r="B10" s="22"/>
      <c r="C10" s="36" t="s">
        <v>14</v>
      </c>
      <c r="D10" s="1" t="s">
        <v>0</v>
      </c>
      <c r="E10" s="36" t="s">
        <v>42</v>
      </c>
      <c r="F10" s="1" t="s">
        <v>0</v>
      </c>
      <c r="G10" s="35"/>
      <c r="H10" s="20" t="s">
        <v>46</v>
      </c>
      <c r="I10" s="19" t="s">
        <v>0</v>
      </c>
      <c r="J10" s="35"/>
      <c r="K10" s="529" t="s">
        <v>78</v>
      </c>
      <c r="L10" s="530"/>
      <c r="M10" s="531"/>
      <c r="N10" s="21"/>
    </row>
    <row r="11" spans="2:14" ht="12.75" customHeight="1" thickBot="1" x14ac:dyDescent="0.35">
      <c r="B11" s="22"/>
      <c r="C11" s="6" t="s">
        <v>15</v>
      </c>
      <c r="D11" s="11">
        <v>6122</v>
      </c>
      <c r="E11" s="6" t="s">
        <v>27</v>
      </c>
      <c r="F11" s="14">
        <v>25</v>
      </c>
      <c r="G11" s="35"/>
      <c r="H11" s="3" t="s">
        <v>130</v>
      </c>
      <c r="I11" s="11">
        <v>4107</v>
      </c>
      <c r="J11" s="35"/>
      <c r="K11" s="529" t="s">
        <v>79</v>
      </c>
      <c r="L11" s="530"/>
      <c r="M11" s="531"/>
      <c r="N11" s="21"/>
    </row>
    <row r="12" spans="2:14" ht="12.75" customHeight="1" x14ac:dyDescent="0.25">
      <c r="B12" s="22"/>
      <c r="C12" s="28" t="s">
        <v>16</v>
      </c>
      <c r="D12" s="12"/>
      <c r="E12" s="10" t="s">
        <v>28</v>
      </c>
      <c r="F12" s="37"/>
      <c r="G12" s="35"/>
      <c r="H12" s="30" t="s">
        <v>131</v>
      </c>
      <c r="I12" s="80">
        <v>102</v>
      </c>
      <c r="J12" s="35"/>
      <c r="K12" s="529" t="s">
        <v>44</v>
      </c>
      <c r="L12" s="530"/>
      <c r="M12" s="531"/>
      <c r="N12" s="21"/>
    </row>
    <row r="13" spans="2:14" ht="12.75" customHeight="1" x14ac:dyDescent="0.25">
      <c r="B13" s="22"/>
      <c r="C13" s="28" t="s">
        <v>26</v>
      </c>
      <c r="D13" s="12"/>
      <c r="E13" s="28" t="s">
        <v>29</v>
      </c>
      <c r="F13" s="38"/>
      <c r="G13" s="35"/>
      <c r="H13" s="29" t="s">
        <v>132</v>
      </c>
      <c r="I13" s="41">
        <v>3832</v>
      </c>
      <c r="J13" s="35"/>
      <c r="K13" s="529" t="s">
        <v>155</v>
      </c>
      <c r="L13" s="530"/>
      <c r="M13" s="531"/>
      <c r="N13" s="21"/>
    </row>
    <row r="14" spans="2:14" ht="12.75" customHeight="1" x14ac:dyDescent="0.25">
      <c r="B14" s="22"/>
      <c r="C14" s="28" t="s">
        <v>50</v>
      </c>
      <c r="D14" s="12">
        <v>5399</v>
      </c>
      <c r="E14" s="81" t="s">
        <v>30</v>
      </c>
      <c r="F14" s="41"/>
      <c r="G14" s="35"/>
      <c r="H14" s="29" t="s">
        <v>133</v>
      </c>
      <c r="I14" s="41">
        <v>173</v>
      </c>
      <c r="J14" s="35"/>
      <c r="K14" s="50"/>
      <c r="L14" s="52" t="s">
        <v>55</v>
      </c>
      <c r="M14" s="53" t="s">
        <v>0</v>
      </c>
      <c r="N14" s="21"/>
    </row>
    <row r="15" spans="2:14" ht="12.75" customHeight="1" thickBot="1" x14ac:dyDescent="0.3">
      <c r="B15" s="22"/>
      <c r="C15" s="7" t="s">
        <v>45</v>
      </c>
      <c r="D15" s="15">
        <v>723</v>
      </c>
      <c r="E15" s="82" t="s">
        <v>31</v>
      </c>
      <c r="F15" s="41">
        <v>25</v>
      </c>
      <c r="G15" s="35"/>
      <c r="H15" s="86" t="s">
        <v>134</v>
      </c>
      <c r="I15" s="16">
        <v>0</v>
      </c>
      <c r="J15" s="35"/>
      <c r="K15" s="50" t="s">
        <v>54</v>
      </c>
      <c r="L15" s="52"/>
      <c r="M15" s="53"/>
      <c r="N15" s="21"/>
    </row>
    <row r="16" spans="2:14" ht="12.75" customHeight="1" thickBot="1" x14ac:dyDescent="0.35">
      <c r="B16" s="22"/>
      <c r="C16" s="36" t="s">
        <v>124</v>
      </c>
      <c r="D16" s="95"/>
      <c r="E16" s="36" t="s">
        <v>124</v>
      </c>
      <c r="F16" s="114"/>
      <c r="G16" s="35"/>
      <c r="H16" s="3" t="s">
        <v>135</v>
      </c>
      <c r="I16" s="11">
        <v>0</v>
      </c>
      <c r="J16" s="35"/>
      <c r="K16" s="51" t="s">
        <v>56</v>
      </c>
      <c r="L16" s="54">
        <v>45913</v>
      </c>
      <c r="M16" s="55">
        <v>4591</v>
      </c>
      <c r="N16" s="21"/>
    </row>
    <row r="17" spans="2:19" ht="12.75" customHeight="1" thickBot="1" x14ac:dyDescent="0.35">
      <c r="B17" s="22"/>
      <c r="C17" s="97" t="s">
        <v>90</v>
      </c>
      <c r="D17" s="42">
        <v>0</v>
      </c>
      <c r="E17" s="97" t="s">
        <v>113</v>
      </c>
      <c r="F17" s="42">
        <v>0</v>
      </c>
      <c r="G17" s="35"/>
      <c r="H17" s="44" t="s">
        <v>136</v>
      </c>
      <c r="I17" s="40"/>
      <c r="J17" s="35"/>
      <c r="K17" s="50" t="s">
        <v>57</v>
      </c>
      <c r="L17" s="52"/>
      <c r="M17" s="53"/>
      <c r="N17" s="21"/>
    </row>
    <row r="18" spans="2:19" ht="12.75" customHeight="1" thickBot="1" x14ac:dyDescent="0.3">
      <c r="B18" s="22"/>
      <c r="C18" s="109" t="s">
        <v>91</v>
      </c>
      <c r="D18" s="95"/>
      <c r="E18" s="109" t="s">
        <v>114</v>
      </c>
      <c r="F18" s="95"/>
      <c r="G18" s="35"/>
      <c r="H18" s="29" t="s">
        <v>137</v>
      </c>
      <c r="I18" s="41"/>
      <c r="J18" s="35"/>
      <c r="K18" s="51" t="s">
        <v>58</v>
      </c>
      <c r="L18" s="56">
        <v>2875</v>
      </c>
      <c r="M18" s="57">
        <v>287</v>
      </c>
      <c r="N18" s="21"/>
    </row>
    <row r="19" spans="2:19" ht="12.75" customHeight="1" thickBot="1" x14ac:dyDescent="0.35">
      <c r="B19" s="22"/>
      <c r="C19" s="28" t="s">
        <v>92</v>
      </c>
      <c r="D19" s="79"/>
      <c r="E19" s="28" t="s">
        <v>115</v>
      </c>
      <c r="F19" s="111"/>
      <c r="G19" s="35"/>
      <c r="H19" s="3" t="s">
        <v>83</v>
      </c>
      <c r="I19" s="11">
        <v>2383</v>
      </c>
      <c r="J19" s="35"/>
      <c r="K19" s="51" t="s">
        <v>59</v>
      </c>
      <c r="L19" s="56">
        <v>2875</v>
      </c>
      <c r="M19" s="57">
        <v>287</v>
      </c>
      <c r="N19" s="21"/>
    </row>
    <row r="20" spans="2:19" ht="12.75" customHeight="1" thickBot="1" x14ac:dyDescent="0.3">
      <c r="B20" s="22"/>
      <c r="C20" s="28" t="s">
        <v>100</v>
      </c>
      <c r="D20" s="41"/>
      <c r="E20" s="28" t="s">
        <v>116</v>
      </c>
      <c r="F20" s="100"/>
      <c r="G20" s="35"/>
      <c r="H20" s="44" t="s">
        <v>138</v>
      </c>
      <c r="I20" s="40">
        <v>0</v>
      </c>
      <c r="J20" s="35"/>
      <c r="K20" s="51"/>
      <c r="L20" s="56"/>
      <c r="M20" s="57"/>
      <c r="N20" s="21"/>
    </row>
    <row r="21" spans="2:19" ht="12.75" customHeight="1" thickBot="1" x14ac:dyDescent="0.35">
      <c r="B21" s="22"/>
      <c r="C21" s="6" t="s">
        <v>109</v>
      </c>
      <c r="D21" s="11">
        <v>0</v>
      </c>
      <c r="E21" s="6" t="s">
        <v>83</v>
      </c>
      <c r="F21" s="11">
        <v>76453</v>
      </c>
      <c r="G21" s="35"/>
      <c r="H21" s="29" t="s">
        <v>139</v>
      </c>
      <c r="I21" s="100">
        <v>2107</v>
      </c>
      <c r="J21" s="35"/>
      <c r="K21" s="51"/>
      <c r="L21" s="56"/>
      <c r="M21" s="57"/>
      <c r="N21" s="21"/>
    </row>
    <row r="22" spans="2:19" ht="12.75" customHeight="1" x14ac:dyDescent="0.25">
      <c r="B22" s="22"/>
      <c r="C22" s="7" t="s">
        <v>110</v>
      </c>
      <c r="D22" s="78"/>
      <c r="E22" s="39" t="s">
        <v>117</v>
      </c>
      <c r="F22" s="95">
        <v>0</v>
      </c>
      <c r="G22" s="35"/>
      <c r="H22" s="29" t="s">
        <v>140</v>
      </c>
      <c r="I22" s="100">
        <v>85</v>
      </c>
      <c r="J22" s="35"/>
      <c r="K22" s="51"/>
      <c r="L22" s="56"/>
      <c r="M22" s="57"/>
      <c r="N22" s="21"/>
    </row>
    <row r="23" spans="2:19" ht="12.75" customHeight="1" thickBot="1" x14ac:dyDescent="0.3">
      <c r="B23" s="22"/>
      <c r="C23" s="7" t="s">
        <v>111</v>
      </c>
      <c r="D23" s="79"/>
      <c r="E23" s="28" t="s">
        <v>85</v>
      </c>
      <c r="F23" s="111">
        <v>74058</v>
      </c>
      <c r="G23" s="35"/>
      <c r="H23" s="86" t="s">
        <v>141</v>
      </c>
      <c r="I23" s="100">
        <v>0</v>
      </c>
      <c r="J23" s="35"/>
      <c r="K23" s="51" t="s">
        <v>60</v>
      </c>
      <c r="L23" s="58">
        <v>2875</v>
      </c>
      <c r="M23" s="55">
        <v>287</v>
      </c>
      <c r="N23" s="21"/>
    </row>
    <row r="24" spans="2:19" ht="12.75" customHeight="1" x14ac:dyDescent="0.3">
      <c r="B24" s="22"/>
      <c r="C24" s="36" t="s">
        <v>125</v>
      </c>
      <c r="D24" s="98"/>
      <c r="E24" s="28" t="s">
        <v>84</v>
      </c>
      <c r="F24" s="112">
        <v>2395</v>
      </c>
      <c r="G24" s="35"/>
      <c r="H24" s="86" t="s">
        <v>142</v>
      </c>
      <c r="I24" s="100">
        <v>191</v>
      </c>
      <c r="J24" s="35"/>
      <c r="K24" s="51"/>
      <c r="L24" s="58"/>
      <c r="M24" s="55"/>
      <c r="N24" s="21"/>
    </row>
    <row r="25" spans="2:19" ht="12.75" customHeight="1" thickBot="1" x14ac:dyDescent="0.35">
      <c r="B25" s="22"/>
      <c r="C25" s="97" t="s">
        <v>17</v>
      </c>
      <c r="D25" s="42">
        <v>91642</v>
      </c>
      <c r="E25" s="28" t="s">
        <v>160</v>
      </c>
      <c r="F25" s="100"/>
      <c r="G25" s="35"/>
      <c r="H25" s="86" t="s">
        <v>143</v>
      </c>
      <c r="I25" s="78"/>
      <c r="J25" s="35"/>
      <c r="K25" s="50" t="s">
        <v>61</v>
      </c>
      <c r="L25" s="52"/>
      <c r="M25" s="53"/>
      <c r="N25" s="21"/>
    </row>
    <row r="26" spans="2:19" ht="12.75" customHeight="1" thickBot="1" x14ac:dyDescent="0.35">
      <c r="B26" s="22"/>
      <c r="C26" s="28" t="s">
        <v>18</v>
      </c>
      <c r="D26" s="41">
        <v>92546</v>
      </c>
      <c r="E26" s="28" t="s">
        <v>118</v>
      </c>
      <c r="F26" s="100"/>
      <c r="G26" s="35"/>
      <c r="H26" s="3" t="s">
        <v>32</v>
      </c>
      <c r="I26" s="11">
        <v>0</v>
      </c>
      <c r="J26" s="35"/>
      <c r="K26" s="51" t="s">
        <v>62</v>
      </c>
      <c r="L26" s="56">
        <v>2685</v>
      </c>
      <c r="M26" s="57">
        <v>269</v>
      </c>
      <c r="N26" s="21"/>
    </row>
    <row r="27" spans="2:19" ht="12.75" customHeight="1" thickBot="1" x14ac:dyDescent="0.3">
      <c r="B27" s="22"/>
      <c r="C27" s="28" t="s">
        <v>93</v>
      </c>
      <c r="D27" s="41">
        <v>0</v>
      </c>
      <c r="E27" s="78"/>
      <c r="F27" s="78"/>
      <c r="G27" s="35"/>
      <c r="H27" s="86" t="s">
        <v>144</v>
      </c>
      <c r="I27" s="78"/>
      <c r="J27" s="35"/>
      <c r="K27" s="51" t="s">
        <v>63</v>
      </c>
      <c r="L27" s="58">
        <v>2685</v>
      </c>
      <c r="M27" s="55">
        <v>269</v>
      </c>
      <c r="N27" s="21"/>
    </row>
    <row r="28" spans="2:19" ht="12.75" customHeight="1" thickBot="1" x14ac:dyDescent="0.35">
      <c r="B28" s="22"/>
      <c r="C28" s="28" t="s">
        <v>19</v>
      </c>
      <c r="D28" s="41">
        <v>180</v>
      </c>
      <c r="E28" s="6" t="s">
        <v>94</v>
      </c>
      <c r="F28" s="90">
        <v>0</v>
      </c>
      <c r="G28" s="35"/>
      <c r="H28" s="29" t="s">
        <v>145</v>
      </c>
      <c r="I28" s="100"/>
      <c r="J28" s="35"/>
      <c r="K28" s="50" t="s">
        <v>64</v>
      </c>
      <c r="L28" s="58">
        <v>51473</v>
      </c>
      <c r="M28" s="55">
        <v>5147</v>
      </c>
      <c r="N28" s="21"/>
      <c r="O28" s="35"/>
      <c r="P28" s="35"/>
      <c r="Q28" s="35"/>
      <c r="R28" s="35"/>
      <c r="S28" s="35"/>
    </row>
    <row r="29" spans="2:19" ht="12.75" customHeight="1" thickBot="1" x14ac:dyDescent="0.35">
      <c r="B29" s="22"/>
      <c r="C29" s="28" t="s">
        <v>20</v>
      </c>
      <c r="D29" s="41">
        <v>406</v>
      </c>
      <c r="E29" s="6" t="s">
        <v>101</v>
      </c>
      <c r="F29" s="90">
        <v>0</v>
      </c>
      <c r="G29" s="35"/>
      <c r="H29" s="86" t="s">
        <v>146</v>
      </c>
      <c r="I29" s="100"/>
      <c r="J29" s="35"/>
      <c r="K29" s="50"/>
      <c r="L29" s="56"/>
      <c r="M29" s="53"/>
      <c r="N29" s="21"/>
      <c r="O29" s="35"/>
      <c r="P29" s="35"/>
      <c r="Q29" s="35"/>
      <c r="R29" s="35"/>
      <c r="S29" s="35"/>
    </row>
    <row r="30" spans="2:19" ht="12.75" customHeight="1" thickBot="1" x14ac:dyDescent="0.35">
      <c r="B30" s="22"/>
      <c r="C30" s="28" t="s">
        <v>21</v>
      </c>
      <c r="D30" s="41">
        <v>0</v>
      </c>
      <c r="E30" s="6" t="s">
        <v>32</v>
      </c>
      <c r="F30" s="11">
        <v>6186</v>
      </c>
      <c r="G30" s="35"/>
      <c r="H30" s="4" t="s">
        <v>1</v>
      </c>
      <c r="I30" s="87">
        <v>1724</v>
      </c>
      <c r="J30" s="35"/>
      <c r="K30" s="50" t="s">
        <v>65</v>
      </c>
      <c r="L30" s="56"/>
      <c r="M30" s="53" t="s">
        <v>0</v>
      </c>
      <c r="N30" s="21"/>
      <c r="O30" s="35"/>
      <c r="P30" s="35"/>
      <c r="Q30" s="35"/>
      <c r="R30" s="35"/>
      <c r="S30" s="35"/>
    </row>
    <row r="31" spans="2:19" ht="12.75" customHeight="1" thickBot="1" x14ac:dyDescent="0.35">
      <c r="B31" s="22"/>
      <c r="C31" s="46" t="s">
        <v>126</v>
      </c>
      <c r="D31" s="94">
        <v>-1490</v>
      </c>
      <c r="E31" s="6" t="s">
        <v>33</v>
      </c>
      <c r="F31" s="11">
        <v>0</v>
      </c>
      <c r="G31" s="35"/>
      <c r="H31" s="105" t="s">
        <v>147</v>
      </c>
      <c r="I31" s="98">
        <v>266</v>
      </c>
      <c r="J31" s="35"/>
      <c r="K31" s="50" t="s">
        <v>66</v>
      </c>
      <c r="L31" s="56"/>
      <c r="M31" s="55">
        <v>13651</v>
      </c>
      <c r="N31" s="21"/>
      <c r="O31" s="35"/>
      <c r="P31" s="35"/>
      <c r="Q31" s="35"/>
      <c r="R31" s="35"/>
      <c r="S31" s="35"/>
    </row>
    <row r="32" spans="2:19" ht="12.75" customHeight="1" thickBot="1" x14ac:dyDescent="0.35">
      <c r="B32" s="22"/>
      <c r="C32" s="6" t="s">
        <v>94</v>
      </c>
      <c r="D32" s="90">
        <v>0</v>
      </c>
      <c r="E32" s="84" t="s">
        <v>34</v>
      </c>
      <c r="F32" s="40"/>
      <c r="G32" s="35"/>
      <c r="H32" s="4" t="s">
        <v>2</v>
      </c>
      <c r="I32" s="87">
        <v>1458</v>
      </c>
      <c r="J32" s="35"/>
      <c r="K32" s="51" t="s">
        <v>67</v>
      </c>
      <c r="L32" s="56"/>
      <c r="M32" s="57">
        <v>13095</v>
      </c>
      <c r="N32" s="21"/>
      <c r="O32" s="35"/>
      <c r="P32" s="35"/>
      <c r="Q32" s="35"/>
      <c r="R32" s="35"/>
      <c r="S32" s="35"/>
    </row>
    <row r="33" spans="2:19" ht="12.75" customHeight="1" thickBot="1" x14ac:dyDescent="0.35">
      <c r="B33" s="22"/>
      <c r="C33" s="6" t="s">
        <v>101</v>
      </c>
      <c r="D33" s="90">
        <v>0</v>
      </c>
      <c r="E33" s="28" t="s">
        <v>119</v>
      </c>
      <c r="F33" s="79"/>
      <c r="G33" s="35"/>
      <c r="H33" s="3" t="s">
        <v>3</v>
      </c>
      <c r="I33" s="14">
        <v>116</v>
      </c>
      <c r="J33" s="35"/>
      <c r="K33" s="51" t="s">
        <v>68</v>
      </c>
      <c r="L33" s="56"/>
      <c r="M33" s="57">
        <v>287</v>
      </c>
      <c r="N33" s="21"/>
      <c r="O33" s="35"/>
      <c r="P33" s="35"/>
      <c r="Q33" s="35"/>
      <c r="R33" s="35"/>
      <c r="S33" s="35"/>
    </row>
    <row r="34" spans="2:19" ht="12.75" customHeight="1" thickBot="1" x14ac:dyDescent="0.35">
      <c r="B34" s="22"/>
      <c r="C34" s="6" t="s">
        <v>22</v>
      </c>
      <c r="D34" s="11">
        <v>362</v>
      </c>
      <c r="E34" s="28" t="s">
        <v>120</v>
      </c>
      <c r="F34" s="41"/>
      <c r="G34" s="35"/>
      <c r="H34" s="43" t="s">
        <v>4</v>
      </c>
      <c r="I34" s="40">
        <v>116</v>
      </c>
      <c r="J34" s="35"/>
      <c r="K34" s="51" t="s">
        <v>69</v>
      </c>
      <c r="L34" s="56"/>
      <c r="M34" s="57">
        <v>269</v>
      </c>
      <c r="N34" s="21"/>
      <c r="O34" s="35"/>
      <c r="P34" s="35"/>
      <c r="Q34" s="35"/>
      <c r="R34" s="88"/>
      <c r="S34" s="35"/>
    </row>
    <row r="35" spans="2:19" ht="12.75" customHeight="1" thickBot="1" x14ac:dyDescent="0.35">
      <c r="B35" s="22"/>
      <c r="C35" s="7" t="s">
        <v>127</v>
      </c>
      <c r="D35" s="15">
        <v>0</v>
      </c>
      <c r="E35" s="100"/>
      <c r="F35" s="100"/>
      <c r="G35" s="35"/>
      <c r="H35" s="3" t="s">
        <v>5</v>
      </c>
      <c r="I35" s="11">
        <v>24</v>
      </c>
      <c r="J35" s="35"/>
      <c r="K35" s="50" t="s">
        <v>70</v>
      </c>
      <c r="L35" s="56"/>
      <c r="M35" s="55">
        <v>3930</v>
      </c>
      <c r="N35" s="21"/>
      <c r="O35" s="35"/>
      <c r="P35" s="35"/>
      <c r="Q35" s="35"/>
      <c r="R35" s="88"/>
      <c r="S35" s="35"/>
    </row>
    <row r="36" spans="2:19" ht="12.75" customHeight="1" thickBot="1" x14ac:dyDescent="0.3">
      <c r="B36" s="22"/>
      <c r="C36" s="7" t="s">
        <v>23</v>
      </c>
      <c r="D36" s="12">
        <v>362</v>
      </c>
      <c r="F36" s="78"/>
      <c r="G36" s="35"/>
      <c r="H36" s="29" t="s">
        <v>6</v>
      </c>
      <c r="I36" s="40">
        <v>24</v>
      </c>
      <c r="J36" s="35"/>
      <c r="K36" s="51" t="s">
        <v>67</v>
      </c>
      <c r="L36" s="56"/>
      <c r="M36" s="57">
        <v>3930</v>
      </c>
      <c r="N36" s="21"/>
      <c r="O36" s="35"/>
      <c r="P36" s="35"/>
      <c r="Q36" s="35"/>
      <c r="R36" s="88"/>
      <c r="S36" s="35"/>
    </row>
    <row r="37" spans="2:19" ht="12.75" customHeight="1" thickBot="1" x14ac:dyDescent="0.35">
      <c r="B37" s="22"/>
      <c r="C37" s="6" t="s">
        <v>128</v>
      </c>
      <c r="D37" s="11">
        <v>0</v>
      </c>
      <c r="E37" s="20" t="s">
        <v>82</v>
      </c>
      <c r="F37" s="11">
        <v>4</v>
      </c>
      <c r="G37" s="35"/>
      <c r="H37" s="4" t="s">
        <v>86</v>
      </c>
      <c r="I37" s="87">
        <v>1550</v>
      </c>
      <c r="J37" s="35"/>
      <c r="K37" s="50" t="s">
        <v>71</v>
      </c>
      <c r="L37" s="56"/>
      <c r="M37" s="55">
        <v>0</v>
      </c>
      <c r="N37" s="21"/>
      <c r="O37" s="35"/>
      <c r="P37" s="35"/>
      <c r="Q37" s="35"/>
      <c r="R37" s="35"/>
      <c r="S37" s="35"/>
    </row>
    <row r="38" spans="2:19" ht="12.75" customHeight="1" thickBot="1" x14ac:dyDescent="0.35">
      <c r="B38" s="22"/>
      <c r="C38" s="28" t="s">
        <v>102</v>
      </c>
      <c r="D38" s="12"/>
      <c r="E38" s="9" t="s">
        <v>81</v>
      </c>
      <c r="F38" s="11">
        <v>0</v>
      </c>
      <c r="G38" s="35"/>
      <c r="H38" s="4" t="s">
        <v>148</v>
      </c>
      <c r="I38" s="42">
        <v>155</v>
      </c>
      <c r="J38" s="35"/>
      <c r="K38" s="50" t="s">
        <v>72</v>
      </c>
      <c r="L38" s="56"/>
      <c r="M38" s="55">
        <v>17581</v>
      </c>
      <c r="N38" s="21"/>
      <c r="O38" s="35"/>
      <c r="P38" s="35"/>
      <c r="Q38" s="35"/>
      <c r="R38" s="35"/>
      <c r="S38" s="35"/>
    </row>
    <row r="39" spans="2:19" ht="12.75" customHeight="1" thickBot="1" x14ac:dyDescent="0.35">
      <c r="B39" s="22"/>
      <c r="C39" s="28" t="s">
        <v>24</v>
      </c>
      <c r="D39" s="12"/>
      <c r="E39" s="9" t="s">
        <v>52</v>
      </c>
      <c r="F39" s="11">
        <v>266</v>
      </c>
      <c r="G39" s="35"/>
      <c r="H39" s="104" t="s">
        <v>149</v>
      </c>
      <c r="I39" s="95">
        <v>155</v>
      </c>
      <c r="J39" s="35"/>
      <c r="K39" s="22"/>
      <c r="M39" s="107"/>
      <c r="N39" s="21"/>
      <c r="O39" s="35"/>
      <c r="P39" s="35"/>
      <c r="Q39" s="35"/>
      <c r="R39" s="35"/>
      <c r="S39" s="35"/>
    </row>
    <row r="40" spans="2:19" ht="12.75" customHeight="1" thickBot="1" x14ac:dyDescent="0.35">
      <c r="B40" s="22"/>
      <c r="C40" s="6" t="s">
        <v>103</v>
      </c>
      <c r="D40" s="11">
        <v>0</v>
      </c>
      <c r="E40" s="8" t="s">
        <v>122</v>
      </c>
      <c r="F40" s="18">
        <v>82934</v>
      </c>
      <c r="G40" s="35"/>
      <c r="H40" s="101" t="s">
        <v>7</v>
      </c>
      <c r="I40" s="18">
        <v>1705</v>
      </c>
      <c r="J40" s="35"/>
      <c r="K40" s="50"/>
      <c r="L40" s="56"/>
      <c r="M40" s="55"/>
      <c r="N40" s="21"/>
      <c r="O40" s="35"/>
      <c r="P40" s="35"/>
      <c r="Q40" s="35"/>
      <c r="R40" s="35"/>
      <c r="S40" s="35"/>
    </row>
    <row r="41" spans="2:19" ht="12.75" customHeight="1" thickBot="1" x14ac:dyDescent="0.35">
      <c r="B41" s="22"/>
      <c r="C41" s="39" t="s">
        <v>104</v>
      </c>
      <c r="D41" s="13"/>
      <c r="E41" s="8"/>
      <c r="F41" s="18"/>
      <c r="G41" s="35"/>
      <c r="H41" s="20" t="s">
        <v>8</v>
      </c>
      <c r="I41" s="11">
        <v>1616</v>
      </c>
      <c r="J41" s="35"/>
      <c r="K41" s="50"/>
      <c r="L41" s="56"/>
      <c r="M41" s="55"/>
      <c r="N41" s="21"/>
      <c r="O41" s="35"/>
      <c r="P41" s="35"/>
      <c r="Q41" s="35"/>
      <c r="R41" s="35"/>
      <c r="S41" s="35"/>
    </row>
    <row r="42" spans="2:19" ht="12.75" customHeight="1" thickBot="1" x14ac:dyDescent="0.35">
      <c r="B42" s="22"/>
      <c r="C42" s="28" t="s">
        <v>159</v>
      </c>
      <c r="D42" s="41"/>
      <c r="E42" s="8" t="s">
        <v>35</v>
      </c>
      <c r="F42" s="17">
        <v>17092</v>
      </c>
      <c r="G42" s="35"/>
      <c r="H42" s="102" t="s">
        <v>43</v>
      </c>
      <c r="I42" s="40">
        <v>1163</v>
      </c>
      <c r="J42" s="35"/>
      <c r="K42" s="50" t="s">
        <v>73</v>
      </c>
      <c r="L42" s="56"/>
      <c r="M42" s="59">
        <v>34.159999999999997</v>
      </c>
      <c r="N42" s="21"/>
      <c r="O42" s="35"/>
      <c r="P42" s="35"/>
      <c r="Q42" s="35"/>
      <c r="R42" s="35"/>
      <c r="S42" s="35"/>
    </row>
    <row r="43" spans="2:19" ht="12.75" customHeight="1" thickBot="1" x14ac:dyDescent="0.3">
      <c r="B43" s="22"/>
      <c r="C43" s="39" t="s">
        <v>105</v>
      </c>
      <c r="D43" s="13"/>
      <c r="E43" s="85" t="s">
        <v>36</v>
      </c>
      <c r="F43" s="80">
        <v>21869</v>
      </c>
      <c r="G43" s="35"/>
      <c r="H43" s="103" t="s">
        <v>9</v>
      </c>
      <c r="I43" s="41">
        <v>371</v>
      </c>
      <c r="J43" s="35"/>
      <c r="K43" s="50"/>
      <c r="L43" s="56"/>
      <c r="M43" s="59"/>
      <c r="N43" s="21"/>
      <c r="O43" s="35"/>
      <c r="P43" s="35"/>
      <c r="Q43" s="35"/>
      <c r="R43" s="35"/>
      <c r="S43" s="35"/>
    </row>
    <row r="44" spans="2:19" ht="12.75" customHeight="1" thickBot="1" x14ac:dyDescent="0.35">
      <c r="B44" s="22"/>
      <c r="C44" s="6" t="s">
        <v>112</v>
      </c>
      <c r="D44" s="11">
        <v>576</v>
      </c>
      <c r="E44" s="81" t="s">
        <v>37</v>
      </c>
      <c r="F44" s="41">
        <v>0</v>
      </c>
      <c r="G44" s="35"/>
      <c r="H44" s="103" t="s">
        <v>10</v>
      </c>
      <c r="I44" s="41">
        <v>41</v>
      </c>
      <c r="J44" s="35"/>
      <c r="K44" s="60"/>
      <c r="L44" s="61"/>
      <c r="M44" s="62"/>
      <c r="N44" s="21"/>
      <c r="O44" s="35"/>
      <c r="P44" s="35"/>
      <c r="Q44" s="35"/>
      <c r="R44" s="35"/>
      <c r="S44" s="35"/>
    </row>
    <row r="45" spans="2:19" ht="12.75" customHeight="1" thickBot="1" x14ac:dyDescent="0.35">
      <c r="B45" s="22"/>
      <c r="C45" s="6" t="s">
        <v>106</v>
      </c>
      <c r="D45" s="11">
        <v>55</v>
      </c>
      <c r="E45" s="81" t="s">
        <v>38</v>
      </c>
      <c r="F45" s="41">
        <v>0</v>
      </c>
      <c r="G45" s="35"/>
      <c r="H45" s="106" t="s">
        <v>150</v>
      </c>
      <c r="I45" s="98">
        <v>41</v>
      </c>
      <c r="J45" s="35"/>
      <c r="K45" s="73"/>
      <c r="L45" s="74"/>
      <c r="M45" s="75"/>
      <c r="N45" s="21"/>
      <c r="O45" s="35"/>
      <c r="P45" s="35"/>
      <c r="Q45" s="35"/>
      <c r="R45" s="35"/>
      <c r="S45" s="35"/>
    </row>
    <row r="46" spans="2:19" ht="12.75" customHeight="1" thickBot="1" x14ac:dyDescent="0.35">
      <c r="B46" s="22"/>
      <c r="C46" s="93" t="s">
        <v>107</v>
      </c>
      <c r="D46" s="40"/>
      <c r="E46" s="83" t="s">
        <v>123</v>
      </c>
      <c r="F46" s="78"/>
      <c r="G46" s="35"/>
      <c r="H46" s="4" t="s">
        <v>11</v>
      </c>
      <c r="I46" s="87">
        <v>89</v>
      </c>
      <c r="J46" s="35"/>
      <c r="K46" s="73"/>
      <c r="L46" s="74"/>
      <c r="M46" s="75"/>
      <c r="N46" s="21"/>
      <c r="O46" s="35"/>
      <c r="P46" s="35"/>
      <c r="Q46" s="35"/>
      <c r="R46" s="35"/>
      <c r="S46" s="35"/>
    </row>
    <row r="47" spans="2:19" ht="12.75" customHeight="1" thickBot="1" x14ac:dyDescent="0.35">
      <c r="B47" s="22"/>
      <c r="C47" s="46" t="s">
        <v>108</v>
      </c>
      <c r="D47" s="94">
        <v>55</v>
      </c>
      <c r="E47" s="81" t="s">
        <v>39</v>
      </c>
      <c r="F47" s="77">
        <v>-4866</v>
      </c>
      <c r="G47" s="35"/>
      <c r="H47" s="20" t="s">
        <v>87</v>
      </c>
      <c r="I47" s="11">
        <v>0</v>
      </c>
      <c r="J47" s="35"/>
      <c r="K47" s="73"/>
      <c r="L47" s="74"/>
      <c r="M47" s="75"/>
      <c r="N47" s="21"/>
      <c r="O47" s="35"/>
      <c r="P47" s="35"/>
      <c r="Q47" s="35"/>
      <c r="R47" s="35"/>
      <c r="S47" s="35"/>
    </row>
    <row r="48" spans="2:19" ht="12.75" customHeight="1" thickBot="1" x14ac:dyDescent="0.35">
      <c r="B48" s="22"/>
      <c r="C48" s="6" t="s">
        <v>82</v>
      </c>
      <c r="D48" s="11">
        <v>0</v>
      </c>
      <c r="E48" s="28" t="s">
        <v>40</v>
      </c>
      <c r="F48" s="41">
        <v>89</v>
      </c>
      <c r="G48" s="35"/>
      <c r="H48" s="104" t="s">
        <v>88</v>
      </c>
      <c r="I48" s="78"/>
      <c r="J48" s="35"/>
      <c r="K48" s="63" t="s">
        <v>76</v>
      </c>
      <c r="L48" s="64"/>
      <c r="M48" s="65"/>
      <c r="N48" s="21"/>
      <c r="O48" s="35"/>
      <c r="P48" s="35"/>
      <c r="Q48" s="35"/>
      <c r="R48" s="35"/>
      <c r="S48" s="35"/>
    </row>
    <row r="49" spans="2:19" ht="12.75" customHeight="1" thickBot="1" x14ac:dyDescent="0.35">
      <c r="B49" s="22"/>
      <c r="C49" s="6" t="s">
        <v>81</v>
      </c>
      <c r="D49" s="11">
        <v>992</v>
      </c>
      <c r="F49" s="78"/>
      <c r="G49" s="35"/>
      <c r="H49" s="29" t="s">
        <v>153</v>
      </c>
      <c r="I49" s="100"/>
      <c r="J49" s="35"/>
      <c r="K49" s="99" t="s">
        <v>77</v>
      </c>
      <c r="L49" s="48"/>
      <c r="M49" s="49"/>
      <c r="N49" s="21"/>
      <c r="O49" s="35"/>
      <c r="P49" s="35"/>
      <c r="Q49" s="35"/>
      <c r="R49" s="35"/>
      <c r="S49" s="35"/>
    </row>
    <row r="50" spans="2:19" ht="12.75" customHeight="1" thickBot="1" x14ac:dyDescent="0.35">
      <c r="B50" s="22"/>
      <c r="C50" s="6" t="s">
        <v>129</v>
      </c>
      <c r="D50" s="11">
        <v>0</v>
      </c>
      <c r="E50" s="81"/>
      <c r="F50" s="41"/>
      <c r="G50" s="35"/>
      <c r="H50" s="104" t="s">
        <v>151</v>
      </c>
      <c r="I50" s="78"/>
      <c r="J50" s="35"/>
      <c r="K50" s="23"/>
      <c r="L50" s="66"/>
      <c r="M50" s="67"/>
      <c r="N50" s="21"/>
      <c r="O50" s="35"/>
      <c r="P50" s="35"/>
      <c r="Q50" s="35"/>
      <c r="R50" s="35"/>
      <c r="S50" s="35"/>
    </row>
    <row r="51" spans="2:19" ht="12.75" customHeight="1" thickBot="1" x14ac:dyDescent="0.35">
      <c r="B51" s="22"/>
      <c r="C51" s="6" t="s">
        <v>25</v>
      </c>
      <c r="D51" s="11">
        <v>277</v>
      </c>
      <c r="F51" s="96"/>
      <c r="G51" s="35"/>
      <c r="H51" s="20" t="s">
        <v>152</v>
      </c>
      <c r="I51" s="11">
        <v>89</v>
      </c>
      <c r="J51" s="35"/>
      <c r="K51" s="50" t="s">
        <v>95</v>
      </c>
      <c r="L51" s="52"/>
      <c r="M51" s="53"/>
      <c r="N51" s="21"/>
      <c r="O51" s="35"/>
      <c r="P51" s="35"/>
      <c r="Q51" s="35"/>
      <c r="R51" s="35"/>
      <c r="S51" s="35"/>
    </row>
    <row r="52" spans="2:19" ht="12.75" customHeight="1" thickBot="1" x14ac:dyDescent="0.35">
      <c r="B52" s="22"/>
      <c r="C52" s="6" t="s">
        <v>121</v>
      </c>
      <c r="D52" s="17">
        <v>100026</v>
      </c>
      <c r="E52" s="9" t="s">
        <v>41</v>
      </c>
      <c r="F52" s="17">
        <v>100026</v>
      </c>
      <c r="G52" s="35"/>
      <c r="H52" s="20" t="s">
        <v>12</v>
      </c>
      <c r="I52" s="11">
        <v>0</v>
      </c>
      <c r="J52" s="35"/>
      <c r="K52" s="51" t="s">
        <v>154</v>
      </c>
      <c r="L52" s="68"/>
      <c r="M52" s="69"/>
      <c r="N52" s="21"/>
      <c r="O52" s="35"/>
      <c r="P52" s="35"/>
      <c r="Q52" s="35"/>
      <c r="R52" s="35"/>
      <c r="S52" s="35"/>
    </row>
    <row r="53" spans="2:19" ht="12.75" customHeight="1" thickBot="1" x14ac:dyDescent="0.35">
      <c r="B53" s="22"/>
      <c r="C53" s="28"/>
      <c r="D53" s="41"/>
      <c r="E53" s="39"/>
      <c r="F53" s="16"/>
      <c r="G53" s="35"/>
      <c r="H53" s="3" t="s">
        <v>89</v>
      </c>
      <c r="I53" s="45">
        <v>89</v>
      </c>
      <c r="J53" s="35"/>
      <c r="K53" s="50" t="s">
        <v>96</v>
      </c>
      <c r="L53" s="70"/>
      <c r="M53" s="53"/>
      <c r="N53" s="21"/>
      <c r="O53" s="35"/>
      <c r="P53" s="35"/>
      <c r="Q53" s="35"/>
      <c r="R53" s="35"/>
      <c r="S53" s="35"/>
    </row>
    <row r="54" spans="2:19" ht="12.75" customHeight="1" thickBot="1" x14ac:dyDescent="0.35">
      <c r="B54" s="22"/>
      <c r="C54" s="108"/>
      <c r="D54" s="12"/>
      <c r="E54" s="6" t="s">
        <v>156</v>
      </c>
      <c r="F54" s="110">
        <v>13876</v>
      </c>
      <c r="G54" s="35"/>
      <c r="H54" s="3" t="s">
        <v>47</v>
      </c>
      <c r="I54" s="14">
        <v>0</v>
      </c>
      <c r="J54" s="35"/>
      <c r="K54" s="71" t="s">
        <v>97</v>
      </c>
      <c r="L54" s="66"/>
      <c r="M54" s="72"/>
      <c r="N54" s="21"/>
      <c r="O54" s="35"/>
      <c r="P54" s="35"/>
      <c r="Q54" s="35"/>
      <c r="R54" s="35"/>
      <c r="S54" s="35"/>
    </row>
    <row r="55" spans="2:19" ht="12.75" customHeight="1" thickBot="1" x14ac:dyDescent="0.35">
      <c r="B55" s="22"/>
      <c r="C55" s="113"/>
      <c r="D55" s="96"/>
      <c r="E55" s="96"/>
      <c r="F55" s="96"/>
      <c r="G55" s="35"/>
      <c r="H55" s="3" t="s">
        <v>13</v>
      </c>
      <c r="I55" s="11">
        <v>89</v>
      </c>
      <c r="J55" s="35"/>
      <c r="K55" s="91" t="s">
        <v>161</v>
      </c>
      <c r="L55" s="92"/>
      <c r="M55" s="92"/>
      <c r="N55" s="21"/>
      <c r="O55" s="35"/>
      <c r="P55" s="35"/>
      <c r="Q55" s="35"/>
      <c r="R55" s="35"/>
      <c r="S55" s="35"/>
    </row>
    <row r="56" spans="2:19" ht="5.25" customHeight="1" thickBot="1" x14ac:dyDescent="0.35">
      <c r="B56" s="23"/>
      <c r="C56" s="532"/>
      <c r="D56" s="532"/>
      <c r="E56" s="532"/>
      <c r="F56" s="532"/>
      <c r="G56" s="532"/>
      <c r="H56" s="532"/>
      <c r="I56" s="532"/>
      <c r="J56" s="532"/>
      <c r="K56" s="532"/>
      <c r="L56" s="532"/>
      <c r="M56" s="532"/>
      <c r="N56" s="47"/>
      <c r="O56" s="35"/>
      <c r="P56" s="35"/>
      <c r="Q56" s="35"/>
      <c r="R56" s="35"/>
      <c r="S56" s="35"/>
    </row>
    <row r="57" spans="2:19" ht="12.75" customHeight="1" x14ac:dyDescent="0.25">
      <c r="C57" s="25"/>
      <c r="D57" s="25"/>
      <c r="E57" s="525"/>
      <c r="F57" s="525"/>
      <c r="G57" s="525"/>
      <c r="H57" s="525"/>
      <c r="I57" s="525"/>
      <c r="J57" s="525"/>
      <c r="K57" s="525"/>
      <c r="L57" s="525"/>
      <c r="M57" s="25"/>
      <c r="O57" s="35"/>
      <c r="P57" s="35"/>
      <c r="Q57" s="35"/>
      <c r="R57" s="35"/>
      <c r="S57" s="35"/>
    </row>
    <row r="58" spans="2:19" x14ac:dyDescent="0.25">
      <c r="C58" s="25"/>
      <c r="D58" s="25"/>
      <c r="E58" s="25"/>
      <c r="F58" s="25"/>
      <c r="G58" s="25"/>
      <c r="H58" s="25"/>
      <c r="I58" s="25"/>
      <c r="J58" s="25"/>
      <c r="K58" s="25"/>
      <c r="L58" s="25"/>
      <c r="M58" s="25"/>
      <c r="O58" s="35"/>
      <c r="P58" s="35"/>
      <c r="Q58" s="35"/>
      <c r="R58" s="35"/>
      <c r="S58" s="35"/>
    </row>
    <row r="59" spans="2:19" x14ac:dyDescent="0.25">
      <c r="C59" s="27"/>
      <c r="D59" s="27"/>
      <c r="E59" s="89"/>
      <c r="F59" s="89"/>
      <c r="G59" s="89"/>
      <c r="H59" s="89"/>
      <c r="I59" s="89"/>
      <c r="J59" s="27"/>
      <c r="K59" s="27"/>
      <c r="L59" s="25"/>
      <c r="M59" s="25"/>
      <c r="O59" s="35"/>
      <c r="P59" s="35"/>
      <c r="Q59" s="35"/>
      <c r="R59" s="35"/>
      <c r="S59" s="35"/>
    </row>
    <row r="60" spans="2:19" x14ac:dyDescent="0.25">
      <c r="C60" s="25"/>
      <c r="D60" s="25"/>
      <c r="E60" s="25"/>
      <c r="F60" s="25"/>
      <c r="G60" s="25"/>
      <c r="H60" s="25"/>
      <c r="I60" s="25"/>
      <c r="J60" s="25"/>
      <c r="K60" s="25"/>
      <c r="L60" s="25"/>
      <c r="M60" s="25"/>
      <c r="O60" s="35"/>
      <c r="P60" s="35"/>
      <c r="Q60" s="35"/>
      <c r="R60" s="35"/>
      <c r="S60" s="35"/>
    </row>
    <row r="61" spans="2:19" x14ac:dyDescent="0.25">
      <c r="D61" s="2"/>
      <c r="O61" s="35"/>
      <c r="P61" s="35"/>
      <c r="Q61" s="35"/>
      <c r="R61" s="35"/>
      <c r="S61" s="35"/>
    </row>
    <row r="62" spans="2:19" x14ac:dyDescent="0.25">
      <c r="O62" s="35"/>
      <c r="P62" s="35"/>
      <c r="Q62" s="35"/>
      <c r="R62" s="35"/>
      <c r="S62" s="35"/>
    </row>
    <row r="63" spans="2:19" x14ac:dyDescent="0.25">
      <c r="O63" s="35"/>
      <c r="P63" s="35"/>
      <c r="Q63" s="35"/>
      <c r="R63" s="35"/>
      <c r="S63" s="35"/>
    </row>
    <row r="64" spans="2:19" x14ac:dyDescent="0.25">
      <c r="O64" s="35"/>
      <c r="P64" s="35"/>
      <c r="Q64" s="35"/>
      <c r="R64" s="35"/>
      <c r="S64" s="35"/>
    </row>
    <row r="65" spans="4:19" x14ac:dyDescent="0.25">
      <c r="O65" s="35"/>
      <c r="P65" s="35"/>
      <c r="Q65" s="35"/>
      <c r="R65" s="35"/>
      <c r="S65" s="35"/>
    </row>
    <row r="69" spans="4:19" x14ac:dyDescent="0.25">
      <c r="D69" s="2"/>
    </row>
  </sheetData>
  <mergeCells count="13">
    <mergeCell ref="K6:L6"/>
    <mergeCell ref="C7:F7"/>
    <mergeCell ref="H7:I7"/>
    <mergeCell ref="K7:M7"/>
    <mergeCell ref="C8:F8"/>
    <mergeCell ref="H8:I8"/>
    <mergeCell ref="E57:L57"/>
    <mergeCell ref="C9:F9"/>
    <mergeCell ref="K10:M10"/>
    <mergeCell ref="K11:M11"/>
    <mergeCell ref="K12:M12"/>
    <mergeCell ref="K13:M13"/>
    <mergeCell ref="C56:M56"/>
  </mergeCells>
  <printOptions horizontalCentered="1"/>
  <pageMargins left="0.39370078740157483" right="0.43307086614173229" top="1.1811023622047245" bottom="0.47244094488188981" header="0" footer="0"/>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Anuales</vt:lpstr>
      <vt:lpstr>SEP21</vt:lpstr>
      <vt:lpstr>Forma A</vt:lpstr>
      <vt:lpstr>Forma B</vt:lpstr>
      <vt:lpstr>2D</vt:lpstr>
      <vt:lpstr>Junio</vt:lpstr>
      <vt:lpstr>Anuales!Área_de_impresión</vt:lpstr>
      <vt:lpstr>'Forma B'!Área_de_impresión</vt:lpstr>
      <vt:lpstr>Junio!Área_de_impresión</vt:lpstr>
      <vt:lpstr>'SEP21'!Área_de_impresión</vt:lpstr>
    </vt:vector>
  </TitlesOfParts>
  <Company>profin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conta_3</dc:creator>
  <cp:lastModifiedBy>Liliana Beatriz Curi Palomino</cp:lastModifiedBy>
  <cp:lastPrinted>2020-02-18T15:56:12Z</cp:lastPrinted>
  <dcterms:created xsi:type="dcterms:W3CDTF">2001-03-02T00:46:15Z</dcterms:created>
  <dcterms:modified xsi:type="dcterms:W3CDTF">2026-02-09T22:52:17Z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2026-02-09T22:50:19Z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9a585119-7467-4198-8c0b-dceebd458549</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